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totnescouncil.sharepoint.com/sites/TotnesTownCouncil/Shared Documents/Council Matters was Operations/2023/12 11 Dec 23/"/>
    </mc:Choice>
  </mc:AlternateContent>
  <xr:revisionPtr revIDLastSave="0" documentId="8_{55ECA122-28B0-4751-B2EB-592FF591C9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24 Budget" sheetId="3" r:id="rId1"/>
  </sheets>
  <definedNames>
    <definedName name="_xlnm._FilterDatabase" localSheetId="0" hidden="1">'2324 Budget'!$G$157:$H$167</definedName>
    <definedName name="_xlnm.Print_Area" localSheetId="0">'2324 Budget'!$A$1:$M$145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7" i="3" l="1"/>
  <c r="G169" i="3" s="1"/>
  <c r="G155" i="3"/>
  <c r="G148" i="3"/>
  <c r="G144" i="3"/>
  <c r="G137" i="3"/>
  <c r="G171" i="3"/>
  <c r="G170" i="3"/>
  <c r="G172" i="3" l="1"/>
  <c r="G99" i="3"/>
  <c r="L116" i="3"/>
  <c r="L118" i="3" s="1"/>
  <c r="K116" i="3"/>
  <c r="K117" i="3" s="1"/>
  <c r="J118" i="3"/>
  <c r="J117" i="3"/>
  <c r="I116" i="3"/>
  <c r="I118" i="3" s="1"/>
  <c r="I17" i="3"/>
  <c r="L99" i="3"/>
  <c r="H129" i="3" s="1"/>
  <c r="K99" i="3"/>
  <c r="H128" i="3" s="1"/>
  <c r="J99" i="3"/>
  <c r="H127" i="3" s="1"/>
  <c r="I99" i="3"/>
  <c r="H126" i="3" s="1"/>
  <c r="I117" i="3" l="1"/>
  <c r="K118" i="3"/>
  <c r="L117" i="3"/>
  <c r="L106" i="3" l="1"/>
  <c r="L62" i="3"/>
  <c r="L50" i="3"/>
  <c r="L36" i="3"/>
  <c r="I106" i="3"/>
  <c r="I62" i="3"/>
  <c r="I50" i="3"/>
  <c r="I36" i="3"/>
  <c r="I28" i="3"/>
  <c r="J106" i="3"/>
  <c r="J85" i="3"/>
  <c r="J81" i="3"/>
  <c r="J80" i="3"/>
  <c r="J79" i="3"/>
  <c r="J74" i="3"/>
  <c r="J73" i="3"/>
  <c r="J72" i="3"/>
  <c r="J71" i="3"/>
  <c r="J64" i="3"/>
  <c r="J62" i="3"/>
  <c r="J61" i="3"/>
  <c r="J52" i="3"/>
  <c r="J51" i="3"/>
  <c r="J50" i="3"/>
  <c r="J49" i="3"/>
  <c r="J42" i="3"/>
  <c r="J41" i="3"/>
  <c r="J40" i="3"/>
  <c r="J38" i="3"/>
  <c r="J36" i="3"/>
  <c r="J23" i="3"/>
  <c r="J28" i="3" s="1"/>
  <c r="J12" i="3"/>
  <c r="J10" i="3"/>
  <c r="J9" i="3"/>
  <c r="J8" i="3"/>
  <c r="J7" i="3"/>
  <c r="J6" i="3"/>
  <c r="J5" i="3"/>
  <c r="J17" i="3" l="1"/>
  <c r="J47" i="3"/>
  <c r="J59" i="3"/>
  <c r="J89" i="3"/>
  <c r="I47" i="3"/>
  <c r="I59" i="3"/>
  <c r="I89" i="3"/>
  <c r="L17" i="3"/>
  <c r="L28" i="3"/>
  <c r="L47" i="3"/>
  <c r="L59" i="3"/>
  <c r="L89" i="3"/>
  <c r="J68" i="3"/>
  <c r="J77" i="3"/>
  <c r="J83" i="3"/>
  <c r="I68" i="3"/>
  <c r="I77" i="3"/>
  <c r="I83" i="3"/>
  <c r="L68" i="3"/>
  <c r="L77" i="3"/>
  <c r="L83" i="3"/>
  <c r="K106" i="3"/>
  <c r="H106" i="3"/>
  <c r="H17" i="3"/>
  <c r="I107" i="3" l="1"/>
  <c r="L107" i="3"/>
  <c r="J107" i="3"/>
  <c r="K6" i="3"/>
  <c r="K62" i="3"/>
  <c r="K50" i="3"/>
  <c r="H99" i="3"/>
  <c r="K86" i="3" l="1"/>
  <c r="K85" i="3"/>
  <c r="K80" i="3"/>
  <c r="K81" i="3"/>
  <c r="K79" i="3"/>
  <c r="K71" i="3"/>
  <c r="K72" i="3"/>
  <c r="K73" i="3"/>
  <c r="K74" i="3"/>
  <c r="K64" i="3"/>
  <c r="K61" i="3"/>
  <c r="K51" i="3"/>
  <c r="K52" i="3"/>
  <c r="K49" i="3"/>
  <c r="K40" i="3"/>
  <c r="K41" i="3"/>
  <c r="K42" i="3"/>
  <c r="K38" i="3"/>
  <c r="K23" i="3"/>
  <c r="K5" i="3"/>
  <c r="K7" i="3"/>
  <c r="K8" i="3"/>
  <c r="K9" i="3"/>
  <c r="K10" i="3"/>
  <c r="K11" i="3"/>
  <c r="K12" i="3"/>
  <c r="K28" i="3" l="1"/>
  <c r="K47" i="3"/>
  <c r="K59" i="3"/>
  <c r="K68" i="3"/>
  <c r="K77" i="3"/>
  <c r="K83" i="3"/>
  <c r="K17" i="3"/>
  <c r="K36" i="3"/>
  <c r="K89" i="3"/>
  <c r="K107" i="3" l="1"/>
  <c r="C17" i="3" l="1"/>
  <c r="D17" i="3"/>
  <c r="E17" i="3"/>
  <c r="F17" i="3"/>
  <c r="C28" i="3"/>
  <c r="D28" i="3"/>
  <c r="E28" i="3"/>
  <c r="F28" i="3"/>
  <c r="C36" i="3"/>
  <c r="D36" i="3"/>
  <c r="E36" i="3"/>
  <c r="F36" i="3"/>
  <c r="C47" i="3"/>
  <c r="D47" i="3"/>
  <c r="E47" i="3"/>
  <c r="F47" i="3"/>
  <c r="C59" i="3"/>
  <c r="D59" i="3"/>
  <c r="E59" i="3"/>
  <c r="F59" i="3"/>
  <c r="C68" i="3"/>
  <c r="D68" i="3"/>
  <c r="E68" i="3"/>
  <c r="F68" i="3"/>
  <c r="C77" i="3"/>
  <c r="D77" i="3"/>
  <c r="E77" i="3"/>
  <c r="F77" i="3"/>
  <c r="C83" i="3"/>
  <c r="D83" i="3"/>
  <c r="E83" i="3"/>
  <c r="F83" i="3"/>
  <c r="C89" i="3"/>
  <c r="D89" i="3"/>
  <c r="E89" i="3"/>
  <c r="F89" i="3"/>
  <c r="C99" i="3"/>
  <c r="C106" i="3" s="1"/>
  <c r="D99" i="3"/>
  <c r="D106" i="3" s="1"/>
  <c r="E99" i="3"/>
  <c r="E106" i="3" s="1"/>
  <c r="F99" i="3"/>
  <c r="F106" i="3" s="1"/>
  <c r="C107" i="3" l="1"/>
  <c r="H89" i="3" l="1"/>
  <c r="G89" i="3"/>
  <c r="H83" i="3"/>
  <c r="G83" i="3"/>
  <c r="H77" i="3"/>
  <c r="G77" i="3"/>
  <c r="H68" i="3"/>
  <c r="G68" i="3"/>
  <c r="H59" i="3"/>
  <c r="G59" i="3"/>
  <c r="H47" i="3"/>
  <c r="G47" i="3"/>
  <c r="H36" i="3"/>
  <c r="G36" i="3"/>
  <c r="H28" i="3"/>
  <c r="G28" i="3"/>
  <c r="G17" i="3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H107" i="3" l="1"/>
  <c r="G115" i="3" s="1"/>
  <c r="G125" i="3" s="1"/>
  <c r="G107" i="3"/>
  <c r="G126" i="3" l="1"/>
  <c r="G127" i="3"/>
  <c r="G128" i="3"/>
  <c r="G129" i="3"/>
</calcChain>
</file>

<file path=xl/sharedStrings.xml><?xml version="1.0" encoding="utf-8"?>
<sst xmlns="http://schemas.openxmlformats.org/spreadsheetml/2006/main" count="346" uniqueCount="222">
  <si>
    <t>18/19 YEAR END</t>
  </si>
  <si>
    <t>19/20 YEAR END</t>
  </si>
  <si>
    <t>2020/21 YEAR END</t>
  </si>
  <si>
    <t>Administration</t>
  </si>
  <si>
    <t>Actual 31st March 2019 YEAR END</t>
  </si>
  <si>
    <t>Actual 31st March 2020 YEAR END</t>
  </si>
  <si>
    <t>YEAR END ACTUAL</t>
  </si>
  <si>
    <t>ORIGINAL BUDGET</t>
  </si>
  <si>
    <t>Current Agreed budget</t>
  </si>
  <si>
    <t>Expected  year end</t>
  </si>
  <si>
    <t>Salaries and pensions for all staff</t>
  </si>
  <si>
    <t>Staff Recruitment</t>
  </si>
  <si>
    <t>Phone and Broadband</t>
  </si>
  <si>
    <t>Photocopier</t>
  </si>
  <si>
    <t>Insurance</t>
  </si>
  <si>
    <t>Office Equipment</t>
  </si>
  <si>
    <t>SUB TOTAL</t>
  </si>
  <si>
    <t>Civic and Democratic</t>
  </si>
  <si>
    <t>Actual 31st March 2021 YEAR END</t>
  </si>
  <si>
    <t>BUDGETED</t>
  </si>
  <si>
    <t>Mayoral Allowance</t>
  </si>
  <si>
    <t>Civic and Mayoral Events (expenditure)</t>
  </si>
  <si>
    <t>Civic Events (income)</t>
  </si>
  <si>
    <t>Civic Regalia</t>
  </si>
  <si>
    <t>Mayoral Travel and Expenses</t>
  </si>
  <si>
    <t>Councillor Allowances</t>
  </si>
  <si>
    <t>Councillor Training and Travel</t>
  </si>
  <si>
    <t>Councillor IT equipment</t>
  </si>
  <si>
    <t>Elections</t>
  </si>
  <si>
    <t>Bank Charges / Paypal</t>
  </si>
  <si>
    <t>Cleaning</t>
  </si>
  <si>
    <t>Building Maintenance</t>
  </si>
  <si>
    <t>Business Rates</t>
  </si>
  <si>
    <t>Water</t>
  </si>
  <si>
    <t>Utilities</t>
  </si>
  <si>
    <t>Equipment Maintenance</t>
  </si>
  <si>
    <t>Wedding Licence renewals and marketing</t>
  </si>
  <si>
    <t>Admissions income</t>
  </si>
  <si>
    <t>Civic Hall</t>
  </si>
  <si>
    <t>Feed in Tariff</t>
  </si>
  <si>
    <t>Licences</t>
  </si>
  <si>
    <t>Paige Adams Grant towards Caretaking, Cleaning and Management costs</t>
  </si>
  <si>
    <t>Property Maintenance</t>
  </si>
  <si>
    <t>Guildhall Cottage Maintenance</t>
  </si>
  <si>
    <t>Property Management Fees</t>
  </si>
  <si>
    <t>Museum Maintenance</t>
  </si>
  <si>
    <t>Museum Rent income</t>
  </si>
  <si>
    <t>Eastgate Clock Rental</t>
  </si>
  <si>
    <t>Cemetery</t>
  </si>
  <si>
    <t>Grounds Maintenance (Grass cutting and tree work)</t>
  </si>
  <si>
    <t xml:space="preserve">Chapel </t>
  </si>
  <si>
    <t>Open Spaces</t>
  </si>
  <si>
    <t>St Marys Churchyard (Walls and trees)</t>
  </si>
  <si>
    <t>Precept and Income</t>
  </si>
  <si>
    <t>Bank Charges</t>
  </si>
  <si>
    <t xml:space="preserve">Precept and Income </t>
  </si>
  <si>
    <t>Charity of Paige Adams RATE ABATEMENT</t>
  </si>
  <si>
    <t>Skate Park</t>
  </si>
  <si>
    <t>Climate Change/Green Travel</t>
  </si>
  <si>
    <t>TOTAL</t>
  </si>
  <si>
    <t>Subscriptions</t>
  </si>
  <si>
    <t>Professional Fees</t>
  </si>
  <si>
    <t>Website and IT</t>
  </si>
  <si>
    <t>Van Maintenance</t>
  </si>
  <si>
    <t>TMO Tools and Consumables</t>
  </si>
  <si>
    <t>Poster and Planter Advertising Income</t>
  </si>
  <si>
    <t>Other TIC expenditure (Postage,Uniform, Stationery etc)</t>
  </si>
  <si>
    <t>Hire Income (weddings, etc)</t>
  </si>
  <si>
    <t>Cleaning and supplies</t>
  </si>
  <si>
    <t>Waste collection</t>
  </si>
  <si>
    <t xml:space="preserve">Cemetery Fees Income </t>
  </si>
  <si>
    <t xml:space="preserve">General Maintenance </t>
  </si>
  <si>
    <t>Grant Funding/Project income</t>
  </si>
  <si>
    <t>Misc &amp; Marketing Civic Hall</t>
  </si>
  <si>
    <t>Visit Totnes Marketing and event sponsorship</t>
  </si>
  <si>
    <t>Miscellaneous income</t>
  </si>
  <si>
    <t>Public Realm and Community Assets Projects</t>
  </si>
  <si>
    <t>Staff Training, Travel and Expenses</t>
  </si>
  <si>
    <t>Works and Maintenance (Paths, Fences, etc)</t>
  </si>
  <si>
    <t>Castle Meadow Maintenance</t>
  </si>
  <si>
    <t>Allotments income</t>
  </si>
  <si>
    <t>Guildhall Cottage Income(est.£1000 per month)</t>
  </si>
  <si>
    <t>Investment Interest</t>
  </si>
  <si>
    <t>Totnes Guide Map</t>
  </si>
  <si>
    <t>Totnes Guide Map advertising income</t>
  </si>
  <si>
    <t>PROPOSED for 2024/25</t>
  </si>
  <si>
    <t>2023/24 Current</t>
  </si>
  <si>
    <t>Office Supplies &amp; Hospitality</t>
  </si>
  <si>
    <t>Feed in tariff income</t>
  </si>
  <si>
    <t>Eastgate Clock (Utilities and Maintenance)</t>
  </si>
  <si>
    <t>Community Governance qualification deferred</t>
  </si>
  <si>
    <t>£18k over usual maintenance in current year budget for roof repairs as needed.</t>
  </si>
  <si>
    <t>Included in the marketing budget above</t>
  </si>
  <si>
    <t>Included in the marketing income code above</t>
  </si>
  <si>
    <t>Tourism, Comms and Business engagement</t>
  </si>
  <si>
    <t>Reduce Mayoral Civic Budget</t>
  </si>
  <si>
    <t>Consistent underspend in previous years</t>
  </si>
  <si>
    <t>Reduced now that new Council is in place</t>
  </si>
  <si>
    <t>Reserves at the start of 2023/24</t>
  </si>
  <si>
    <t>Expected 2023/24 outturn (spend from reserve)</t>
  </si>
  <si>
    <t>Delete digital Visit Totnes signage project</t>
  </si>
  <si>
    <t>Delete 'in house' Visit Totnes and Town Council events (Summer Fair, Spring Festival etc)</t>
  </si>
  <si>
    <t>Arts, Culture and Events</t>
  </si>
  <si>
    <t>Community Grants: Cost of Living</t>
  </si>
  <si>
    <t>Reduce Mayoral Allowance</t>
  </si>
  <si>
    <t>Usually underspent but difficult to cut in case needed</t>
  </si>
  <si>
    <t>Varies year on year, likely to be underspent in the current year but needed as contingency</t>
  </si>
  <si>
    <t>Costs and availability of providers has become invcreasingly difficult for all councils</t>
  </si>
  <si>
    <t>Includes phased upgrade of old computers and equipment.</t>
  </si>
  <si>
    <t>Proposed possible cuts under savings section</t>
  </si>
  <si>
    <t>Guildhall and offices</t>
  </si>
  <si>
    <t>Likely to be underspent current year as TMO undertaking regular maintenance.</t>
  </si>
  <si>
    <t>Possible to save here in future years by reducing the contract and undertaking work in house - however costings are pros/cons would need consideration.</t>
  </si>
  <si>
    <t>Community Outreach and Christmas</t>
  </si>
  <si>
    <t>Current year end includes new boiler which is essential. New roof budgeted for in 24/25</t>
  </si>
  <si>
    <t>Given recent maintenance work we could underspend here in future years shown - however we have to allow for a contingency given the age of the wall and costs of repairs</t>
  </si>
  <si>
    <t>Hedge maintenance undertaken by the Cemetery contract. TMO team strim and do other maintenance.</t>
  </si>
  <si>
    <t>Not a priority in light of the community conversation results.</t>
  </si>
  <si>
    <t>SUB TOTAL SAVINGS</t>
  </si>
  <si>
    <t>Agreed in principle with Councillors. Not possible in contracted hours and high cost of training.</t>
  </si>
  <si>
    <t>2023/24</t>
  </si>
  <si>
    <t>2024/25</t>
  </si>
  <si>
    <t>2025/26</t>
  </si>
  <si>
    <t>2026/27</t>
  </si>
  <si>
    <t>STAFFING BUDGETS</t>
  </si>
  <si>
    <t>DETAILS</t>
  </si>
  <si>
    <t>Usually underspent as not all Councillors claim</t>
  </si>
  <si>
    <t>Non statutory - Community Development</t>
  </si>
  <si>
    <t xml:space="preserve"> -5% precept increase</t>
  </si>
  <si>
    <t>0% precept increase</t>
  </si>
  <si>
    <t>5% precept increase</t>
  </si>
  <si>
    <t>10% precept increase</t>
  </si>
  <si>
    <t>To be split between strategic plan priorities</t>
  </si>
  <si>
    <t>Reserves impact</t>
  </si>
  <si>
    <t>Estimated reserves at end 2024/25 with -5% precept increase</t>
  </si>
  <si>
    <t>Estimated reserves at end 2024/25 with 0% precept increase</t>
  </si>
  <si>
    <t>Estimated reserves at end 2024/25 with 5% precept increase</t>
  </si>
  <si>
    <t>Estimated reserves at end 2024/25 with 10% precept increase</t>
  </si>
  <si>
    <t>Total estimated reserves at end of 2023/24</t>
  </si>
  <si>
    <t>5% reduction</t>
  </si>
  <si>
    <t>No increase</t>
  </si>
  <si>
    <t>5% increase</t>
  </si>
  <si>
    <t>10% increase</t>
  </si>
  <si>
    <t>Band D rate ESTIMATED ONLY</t>
  </si>
  <si>
    <t>Included in non statutory section of budget for future allocation</t>
  </si>
  <si>
    <t>Community budget</t>
  </si>
  <si>
    <t>Examples of items under the Community section for allocation</t>
  </si>
  <si>
    <t>Climate Change and Green Travel implementation</t>
  </si>
  <si>
    <t>SUSTAINABILITY</t>
  </si>
  <si>
    <t>ARTS AND CULTURE</t>
  </si>
  <si>
    <t xml:space="preserve">COMMUNITY GRANTS </t>
  </si>
  <si>
    <t>TRAYE request</t>
  </si>
  <si>
    <t>Totnes Gardens</t>
  </si>
  <si>
    <t>COMMUNITY OUTREACH AND CHRISTMAS</t>
  </si>
  <si>
    <t>Christmas Light Switch On</t>
  </si>
  <si>
    <t>Christmas Markets</t>
  </si>
  <si>
    <t>Christmas Tree and Christmas Lights</t>
  </si>
  <si>
    <t>Refurbish Cross Street 'Welcome to Totnes sign'</t>
  </si>
  <si>
    <t>Bridgetown Alive request</t>
  </si>
  <si>
    <t>Totnes Festival Request</t>
  </si>
  <si>
    <t>Public Art</t>
  </si>
  <si>
    <t>Benches and Bins</t>
  </si>
  <si>
    <t>Planter maintenance and rationalisation</t>
  </si>
  <si>
    <t>Training for road closures</t>
  </si>
  <si>
    <t>TOTAL ESTIMATED</t>
  </si>
  <si>
    <t>Newsletters and mailings out and Annual Town Meeting</t>
  </si>
  <si>
    <t>Christmas lights competition</t>
  </si>
  <si>
    <t>Defibrillator pads and servicing</t>
  </si>
  <si>
    <t>Participatory budgeting?</t>
  </si>
  <si>
    <t>Implementation of OSSR</t>
  </si>
  <si>
    <t>PUBLIC REALM AND TOWN APPEARANCE</t>
  </si>
  <si>
    <t>Events to be considered under community section</t>
  </si>
  <si>
    <t>Additional of a Grounds and Maintenance role</t>
  </si>
  <si>
    <t>Future opportunities - projects and community spaces</t>
  </si>
  <si>
    <t>POSSIBLE SAVINGS outside of staffing changes</t>
  </si>
  <si>
    <t>COMMUNITY DEVELOPMENT</t>
  </si>
  <si>
    <t>Could consider not employing or reducing hours</t>
  </si>
  <si>
    <t>Could defer</t>
  </si>
  <si>
    <t>Could be considered with other community grants</t>
  </si>
  <si>
    <t>Could consider with other community grants</t>
  </si>
  <si>
    <t>Used for match funding?</t>
  </si>
  <si>
    <t>Recommended for inclusion</t>
  </si>
  <si>
    <t>Erecting existing - recommended for inclusion</t>
  </si>
  <si>
    <t>Probably not sufficient for larger projects</t>
  </si>
  <si>
    <t>Could consider non employment and supporting existing roles in place</t>
  </si>
  <si>
    <t>Could defer to 25 26</t>
  </si>
  <si>
    <t>Officer notes</t>
  </si>
  <si>
    <t>Must continue for this next year - under contract</t>
  </si>
  <si>
    <t>Change per year</t>
  </si>
  <si>
    <t>Change per month</t>
  </si>
  <si>
    <t>Change per week</t>
  </si>
  <si>
    <t>4.7%</t>
  </si>
  <si>
    <t>Forecast rate of inflation for 24 25</t>
  </si>
  <si>
    <t>Office of National Statistics</t>
  </si>
  <si>
    <t>Current rate of Consumer Price Index October 2023</t>
  </si>
  <si>
    <t>Current rate for Retail Price Index October 2023</t>
  </si>
  <si>
    <t>6.1%</t>
  </si>
  <si>
    <t>2.8% - 3.1%</t>
  </si>
  <si>
    <t>Office for Budget Responsibility and Bank of England</t>
  </si>
  <si>
    <t>Heritage projects</t>
  </si>
  <si>
    <t>D Day or VE day planning, Heritage Forum work</t>
  </si>
  <si>
    <t>Expected  year end (as at 30th November)</t>
  </si>
  <si>
    <t>Represents a spend from reserves to bring them under 12 months operating costs as a maximum</t>
  </si>
  <si>
    <t>Please note these figures are based on the current year tax base figures - we are waiing on the 24 25 data from SHDC</t>
  </si>
  <si>
    <t>Total reserves at the start of 2023/24</t>
  </si>
  <si>
    <t>Green Travel/Sustainability Officer (24 hrs pw) STAFF MEMBER</t>
  </si>
  <si>
    <t>Part time Maintenance Officer (18 hours pw) STAFF MEMBER</t>
  </si>
  <si>
    <t>Community Fundraiser role (15 hours pw) STAFF MEMBER</t>
  </si>
  <si>
    <t>New role - need is there for more support, further work to be done on detail</t>
  </si>
  <si>
    <t>Recommended for inclusion (minimum of £3095 should be ring fenced as remaining from S106)</t>
  </si>
  <si>
    <t>Recommendation of the Clerk - not binding</t>
  </si>
  <si>
    <t>Additional Climate Change and Biodiversity spend</t>
  </si>
  <si>
    <t>COMMUNITY GRANTS - 2 rounds or split into categories</t>
  </si>
  <si>
    <t>Community Grants could cover TRAYE, arts and events, climate change and sustainability as well as Cost of Living support</t>
  </si>
  <si>
    <t>The lines in red indicate ongoing projects, long standing funding arrangements, contractual obligations and relate to assets we own.</t>
  </si>
  <si>
    <t>Please note this does not include other new ideas from the startegic priority setting process such as business support, public realm improvements, health and wellbeing audit…. Etc</t>
  </si>
  <si>
    <t>Clerk recommendation as a minimum</t>
  </si>
  <si>
    <t>Clerk suggested on top of above</t>
  </si>
  <si>
    <t>Assumes cuts discussed and a 5% pay award contingency: non recruitment of three vacancies, 3 members of staff decreasing hours, one increase in salary for existing staff member due to additional responsibilities</t>
  </si>
  <si>
    <t>Budget Planning - 2024/25</t>
  </si>
  <si>
    <t>Not statutory but hugely oversubscribed and could be categorised for different priorities</t>
  </si>
  <si>
    <t>Recommended for inclusion, hugely popular.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</si>
</sst>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&quot;£&quot;#,##0"/>
    <numFmt numFmtId="165" formatCode="&quot;£&quot;#,##0.00"/>
  </numFmts>
  <fonts count="69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theme="1"/>
      <name val="Calibri"/>
      <family val="2"/>
    </font>
    <font>
      <b/>
      <i/>
      <sz val="12"/>
      <color rgb="FF000000"/>
      <name val="Calibri"/>
      <family val="2"/>
    </font>
    <font>
      <i/>
      <sz val="12"/>
      <color rgb="FF548135"/>
      <name val="Calibri"/>
      <family val="2"/>
    </font>
    <font>
      <b/>
      <sz val="16"/>
      <color rgb="FF000000"/>
      <name val="Calibri"/>
      <family val="2"/>
    </font>
    <font>
      <i/>
      <sz val="18"/>
      <color rgb="FF548135"/>
      <name val="Calibri"/>
      <family val="2"/>
    </font>
    <font>
      <i/>
      <sz val="12"/>
      <color rgb="FF000000"/>
      <name val="Calibri"/>
      <family val="2"/>
    </font>
    <font>
      <i/>
      <sz val="12"/>
      <name val="Arial"/>
      <family val="2"/>
    </font>
    <font>
      <sz val="16"/>
      <color theme="1"/>
      <name val="Calibri"/>
      <family val="2"/>
    </font>
    <font>
      <sz val="10"/>
      <color rgb="FFFF0000"/>
      <name val="Calibri"/>
      <family val="2"/>
    </font>
    <font>
      <i/>
      <sz val="12"/>
      <color rgb="FF548135"/>
      <name val="Arial"/>
      <family val="2"/>
    </font>
    <font>
      <i/>
      <sz val="12"/>
      <color rgb="FF000000"/>
      <name val="Arial"/>
      <family val="2"/>
    </font>
    <font>
      <b/>
      <i/>
      <sz val="12"/>
      <color rgb="FFAEABAB"/>
      <name val="Arial"/>
      <family val="2"/>
    </font>
    <font>
      <b/>
      <i/>
      <sz val="12"/>
      <color rgb="FFFF0000"/>
      <name val="Arial"/>
      <family val="2"/>
    </font>
    <font>
      <i/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14"/>
      <color rgb="FF000000"/>
      <name val="Calibri"/>
      <family val="2"/>
    </font>
    <font>
      <sz val="18"/>
      <color theme="1"/>
      <name val="Calibri"/>
      <family val="2"/>
    </font>
    <font>
      <sz val="11"/>
      <color rgb="FF000000"/>
      <name val="Arial"/>
      <family val="2"/>
    </font>
    <font>
      <sz val="16"/>
      <color rgb="FF000000"/>
      <name val="Arial"/>
      <family val="2"/>
    </font>
    <font>
      <b/>
      <i/>
      <sz val="12"/>
      <color rgb="FF000000"/>
      <name val="Arial"/>
      <family val="2"/>
    </font>
    <font>
      <sz val="9"/>
      <color rgb="FF000000"/>
      <name val="Calibri"/>
      <family val="2"/>
    </font>
    <font>
      <sz val="12"/>
      <color theme="1"/>
      <name val="Calibri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</font>
    <font>
      <i/>
      <sz val="12"/>
      <color theme="9"/>
      <name val="Calibri"/>
      <family val="2"/>
    </font>
    <font>
      <b/>
      <sz val="18"/>
      <color theme="1"/>
      <name val="Calibri"/>
      <family val="2"/>
    </font>
    <font>
      <sz val="14"/>
      <color rgb="FF000000"/>
      <name val="Calibri"/>
      <family val="2"/>
    </font>
    <font>
      <b/>
      <i/>
      <sz val="12"/>
      <name val="Calibri"/>
      <family val="2"/>
    </font>
    <font>
      <i/>
      <sz val="12"/>
      <name val="Calibri"/>
      <family val="2"/>
    </font>
    <font>
      <b/>
      <i/>
      <sz val="12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</font>
    <font>
      <b/>
      <sz val="18"/>
      <name val="Calibri"/>
      <family val="2"/>
    </font>
    <font>
      <b/>
      <sz val="16"/>
      <name val="Calibri"/>
      <family val="2"/>
    </font>
    <font>
      <b/>
      <i/>
      <sz val="16"/>
      <name val="Calibri"/>
      <family val="2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ajor"/>
    </font>
    <font>
      <b/>
      <sz val="14"/>
      <color theme="1"/>
      <name val="Calibri"/>
      <family val="2"/>
    </font>
    <font>
      <sz val="11"/>
      <color theme="1"/>
      <name val="Arial"/>
      <family val="2"/>
    </font>
    <font>
      <sz val="10"/>
      <color rgb="FF000000"/>
      <name val="Calibri"/>
      <family val="2"/>
      <scheme val="major"/>
    </font>
    <font>
      <b/>
      <sz val="9"/>
      <color rgb="FF000000"/>
      <name val="Calibri"/>
      <family val="2"/>
    </font>
    <font>
      <b/>
      <sz val="11"/>
      <color theme="1"/>
      <name val="Arial"/>
      <family val="2"/>
    </font>
    <font>
      <b/>
      <i/>
      <sz val="12"/>
      <color theme="1"/>
      <name val="Arial"/>
      <family val="2"/>
    </font>
    <font>
      <b/>
      <sz val="11"/>
      <color rgb="FF00000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6"/>
      <color rgb="FFFF0000"/>
      <name val="Calibri"/>
      <family val="2"/>
    </font>
    <font>
      <sz val="12"/>
      <color rgb="FFFF0000"/>
      <name val="Calibri"/>
      <family val="2"/>
    </font>
    <font>
      <sz val="11"/>
      <color rgb="FFFF0000"/>
      <name val="Arial"/>
      <family val="2"/>
    </font>
    <font>
      <i/>
      <sz val="12"/>
      <color rgb="FFFF0000"/>
      <name val="Arial"/>
      <family val="2"/>
    </font>
    <font>
      <sz val="11"/>
      <color rgb="FF0070C0"/>
      <name val="Arial"/>
      <family val="2"/>
    </font>
    <font>
      <i/>
      <sz val="12"/>
      <color rgb="FF0070C0"/>
      <name val="Arial"/>
      <family val="2"/>
    </font>
    <font>
      <sz val="1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E5E5E5"/>
        <bgColor rgb="FFE5E5E5"/>
      </patternFill>
    </fill>
    <fill>
      <patternFill patternType="solid">
        <fgColor rgb="FFF2F2F2"/>
        <bgColor rgb="FFF2F2F2"/>
      </patternFill>
    </fill>
    <fill>
      <patternFill patternType="solid">
        <fgColor rgb="FFEDEDED"/>
        <bgColor rgb="FFEDEDED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/>
      <top style="medium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ck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13"/>
  </cellStyleXfs>
  <cellXfs count="542">
    <xf numFmtId="0" fontId="0" fillId="0" borderId="0" xfId="0"/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20" fillId="0" borderId="0" xfId="0" applyFont="1"/>
    <xf numFmtId="0" fontId="3" fillId="0" borderId="13" xfId="0" applyFont="1" applyBorder="1" applyAlignment="1">
      <alignment vertical="center" wrapText="1"/>
    </xf>
    <xf numFmtId="0" fontId="7" fillId="0" borderId="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8" borderId="8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1" fontId="16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left"/>
    </xf>
    <xf numFmtId="0" fontId="13" fillId="9" borderId="4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7" fillId="7" borderId="4" xfId="0" applyFont="1" applyFill="1" applyBorder="1" applyAlignment="1">
      <alignment horizontal="left" vertical="center"/>
    </xf>
    <xf numFmtId="0" fontId="9" fillId="7" borderId="4" xfId="0" applyFont="1" applyFill="1" applyBorder="1" applyAlignment="1">
      <alignment horizontal="left" vertical="center"/>
    </xf>
    <xf numFmtId="0" fontId="13" fillId="7" borderId="9" xfId="0" applyFont="1" applyFill="1" applyBorder="1" applyAlignment="1">
      <alignment horizontal="left" vertical="center"/>
    </xf>
    <xf numFmtId="0" fontId="7" fillId="9" borderId="4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3" fillId="7" borderId="4" xfId="0" applyFont="1" applyFill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8" fillId="10" borderId="26" xfId="0" applyFont="1" applyFill="1" applyBorder="1" applyAlignment="1">
      <alignment horizontal="center" vertical="center" wrapText="1"/>
    </xf>
    <xf numFmtId="0" fontId="8" fillId="10" borderId="27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left" vertical="center"/>
    </xf>
    <xf numFmtId="0" fontId="8" fillId="9" borderId="9" xfId="0" applyFont="1" applyFill="1" applyBorder="1" applyAlignment="1">
      <alignment horizontal="left" vertical="center"/>
    </xf>
    <xf numFmtId="0" fontId="8" fillId="9" borderId="2" xfId="0" applyFont="1" applyFill="1" applyBorder="1" applyAlignment="1">
      <alignment horizontal="left" vertical="center"/>
    </xf>
    <xf numFmtId="0" fontId="8" fillId="9" borderId="4" xfId="0" applyFont="1" applyFill="1" applyBorder="1" applyAlignment="1">
      <alignment horizontal="left" vertical="center"/>
    </xf>
    <xf numFmtId="0" fontId="8" fillId="9" borderId="5" xfId="0" applyFont="1" applyFill="1" applyBorder="1" applyAlignment="1">
      <alignment horizontal="left" vertical="center"/>
    </xf>
    <xf numFmtId="0" fontId="8" fillId="9" borderId="10" xfId="0" applyFont="1" applyFill="1" applyBorder="1" applyAlignment="1">
      <alignment horizontal="left" vertical="center"/>
    </xf>
    <xf numFmtId="0" fontId="8" fillId="9" borderId="7" xfId="0" applyFont="1" applyFill="1" applyBorder="1" applyAlignment="1">
      <alignment horizontal="left" vertical="center"/>
    </xf>
    <xf numFmtId="0" fontId="8" fillId="9" borderId="8" xfId="0" applyFont="1" applyFill="1" applyBorder="1" applyAlignment="1">
      <alignment horizontal="left" vertical="center"/>
    </xf>
    <xf numFmtId="1" fontId="8" fillId="9" borderId="2" xfId="0" applyNumberFormat="1" applyFont="1" applyFill="1" applyBorder="1" applyAlignment="1">
      <alignment horizontal="left" vertical="center"/>
    </xf>
    <xf numFmtId="1" fontId="8" fillId="9" borderId="4" xfId="0" applyNumberFormat="1" applyFont="1" applyFill="1" applyBorder="1" applyAlignment="1">
      <alignment horizontal="left" vertical="center"/>
    </xf>
    <xf numFmtId="1" fontId="8" fillId="9" borderId="7" xfId="0" applyNumberFormat="1" applyFont="1" applyFill="1" applyBorder="1" applyAlignment="1">
      <alignment horizontal="left" vertical="center"/>
    </xf>
    <xf numFmtId="1" fontId="8" fillId="9" borderId="8" xfId="0" applyNumberFormat="1" applyFont="1" applyFill="1" applyBorder="1" applyAlignment="1">
      <alignment horizontal="left" vertical="center"/>
    </xf>
    <xf numFmtId="0" fontId="6" fillId="0" borderId="13" xfId="0" applyFont="1" applyBorder="1" applyAlignment="1">
      <alignment vertical="center"/>
    </xf>
    <xf numFmtId="0" fontId="25" fillId="0" borderId="0" xfId="0" applyFont="1" applyAlignment="1">
      <alignment horizontal="left"/>
    </xf>
    <xf numFmtId="0" fontId="27" fillId="9" borderId="2" xfId="0" applyFont="1" applyFill="1" applyBorder="1" applyAlignment="1">
      <alignment horizontal="left" vertical="center"/>
    </xf>
    <xf numFmtId="1" fontId="27" fillId="9" borderId="2" xfId="0" applyNumberFormat="1" applyFont="1" applyFill="1" applyBorder="1" applyAlignment="1">
      <alignment horizontal="left" vertical="center"/>
    </xf>
    <xf numFmtId="0" fontId="28" fillId="0" borderId="13" xfId="0" applyFont="1" applyBorder="1" applyAlignment="1">
      <alignment horizontal="center" vertical="center"/>
    </xf>
    <xf numFmtId="164" fontId="28" fillId="0" borderId="13" xfId="0" applyNumberFormat="1" applyFont="1" applyBorder="1" applyAlignment="1">
      <alignment horizontal="center" vertical="center"/>
    </xf>
    <xf numFmtId="0" fontId="27" fillId="9" borderId="6" xfId="0" applyFont="1" applyFill="1" applyBorder="1" applyAlignment="1">
      <alignment horizontal="left" vertical="center"/>
    </xf>
    <xf numFmtId="0" fontId="27" fillId="9" borderId="5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29" fillId="0" borderId="11" xfId="0" applyFont="1" applyBorder="1" applyAlignment="1">
      <alignment vertical="center" wrapText="1"/>
    </xf>
    <xf numFmtId="0" fontId="13" fillId="9" borderId="9" xfId="0" applyFont="1" applyFill="1" applyBorder="1" applyAlignment="1">
      <alignment horizontal="left" vertical="center"/>
    </xf>
    <xf numFmtId="0" fontId="8" fillId="9" borderId="20" xfId="0" applyFont="1" applyFill="1" applyBorder="1" applyAlignment="1">
      <alignment horizontal="left" vertical="center"/>
    </xf>
    <xf numFmtId="0" fontId="8" fillId="9" borderId="29" xfId="0" applyFont="1" applyFill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7" borderId="10" xfId="0" applyFont="1" applyFill="1" applyBorder="1" applyAlignment="1">
      <alignment horizontal="left" vertical="center"/>
    </xf>
    <xf numFmtId="0" fontId="9" fillId="7" borderId="10" xfId="0" applyFont="1" applyFill="1" applyBorder="1" applyAlignment="1">
      <alignment horizontal="left" vertical="center"/>
    </xf>
    <xf numFmtId="0" fontId="16" fillId="7" borderId="10" xfId="0" applyFont="1" applyFill="1" applyBorder="1" applyAlignment="1">
      <alignment horizontal="left" vertical="center"/>
    </xf>
    <xf numFmtId="1" fontId="7" fillId="8" borderId="8" xfId="0" applyNumberFormat="1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7" borderId="9" xfId="0" applyFont="1" applyFill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9" fillId="0" borderId="1" xfId="0" applyFont="1" applyBorder="1" applyAlignment="1">
      <alignment vertical="center" wrapText="1"/>
    </xf>
    <xf numFmtId="0" fontId="3" fillId="9" borderId="1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0" fontId="3" fillId="9" borderId="12" xfId="0" applyFont="1" applyFill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29" fillId="9" borderId="1" xfId="0" applyFont="1" applyFill="1" applyBorder="1" applyAlignment="1">
      <alignment vertical="center" wrapText="1"/>
    </xf>
    <xf numFmtId="0" fontId="29" fillId="9" borderId="1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" fontId="8" fillId="9" borderId="5" xfId="0" applyNumberFormat="1" applyFont="1" applyFill="1" applyBorder="1" applyAlignment="1">
      <alignment horizontal="left" vertical="center"/>
    </xf>
    <xf numFmtId="1" fontId="8" fillId="9" borderId="10" xfId="0" applyNumberFormat="1" applyFont="1" applyFill="1" applyBorder="1" applyAlignment="1">
      <alignment horizontal="left" vertical="center"/>
    </xf>
    <xf numFmtId="1" fontId="27" fillId="9" borderId="5" xfId="0" applyNumberFormat="1" applyFont="1" applyFill="1" applyBorder="1" applyAlignment="1">
      <alignment horizontal="left" vertical="center"/>
    </xf>
    <xf numFmtId="1" fontId="16" fillId="0" borderId="10" xfId="0" applyNumberFormat="1" applyFont="1" applyBorder="1" applyAlignment="1">
      <alignment horizontal="left" vertical="center"/>
    </xf>
    <xf numFmtId="0" fontId="2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31" fillId="9" borderId="48" xfId="0" applyFont="1" applyFill="1" applyBorder="1" applyAlignment="1">
      <alignment horizontal="center" vertical="center" wrapText="1"/>
    </xf>
    <xf numFmtId="0" fontId="34" fillId="0" borderId="12" xfId="0" applyFont="1" applyBorder="1" applyAlignment="1">
      <alignment vertical="center" wrapText="1"/>
    </xf>
    <xf numFmtId="0" fontId="34" fillId="0" borderId="1" xfId="0" applyFont="1" applyBorder="1" applyAlignment="1">
      <alignment vertical="center" wrapText="1"/>
    </xf>
    <xf numFmtId="0" fontId="2" fillId="11" borderId="18" xfId="0" applyFont="1" applyFill="1" applyBorder="1" applyAlignment="1">
      <alignment horizontal="center" vertical="center" wrapText="1"/>
    </xf>
    <xf numFmtId="0" fontId="8" fillId="11" borderId="18" xfId="0" applyFont="1" applyFill="1" applyBorder="1" applyAlignment="1">
      <alignment horizontal="left" vertical="center" wrapText="1"/>
    </xf>
    <xf numFmtId="0" fontId="12" fillId="12" borderId="18" xfId="0" applyFont="1" applyFill="1" applyBorder="1" applyAlignment="1">
      <alignment horizontal="left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left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17" fillId="2" borderId="31" xfId="0" applyFont="1" applyFill="1" applyBorder="1" applyAlignment="1">
      <alignment horizontal="left" vertical="center" wrapText="1"/>
    </xf>
    <xf numFmtId="0" fontId="5" fillId="13" borderId="18" xfId="0" applyFont="1" applyFill="1" applyBorder="1" applyAlignment="1">
      <alignment horizontal="center" vertical="center" wrapText="1"/>
    </xf>
    <xf numFmtId="0" fontId="5" fillId="13" borderId="16" xfId="0" applyFont="1" applyFill="1" applyBorder="1" applyAlignment="1">
      <alignment horizontal="center" vertical="center"/>
    </xf>
    <xf numFmtId="0" fontId="30" fillId="13" borderId="23" xfId="0" applyFont="1" applyFill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" fontId="10" fillId="13" borderId="35" xfId="0" applyNumberFormat="1" applyFont="1" applyFill="1" applyBorder="1" applyAlignment="1">
      <alignment horizontal="center" vertical="center"/>
    </xf>
    <xf numFmtId="1" fontId="30" fillId="13" borderId="51" xfId="0" applyNumberFormat="1" applyFont="1" applyFill="1" applyBorder="1" applyAlignment="1">
      <alignment horizontal="center" vertical="center"/>
    </xf>
    <xf numFmtId="0" fontId="13" fillId="9" borderId="38" xfId="0" applyFont="1" applyFill="1" applyBorder="1" applyAlignment="1">
      <alignment horizontal="left" vertical="center"/>
    </xf>
    <xf numFmtId="0" fontId="3" fillId="0" borderId="71" xfId="0" applyFont="1" applyBorder="1" applyAlignment="1">
      <alignment vertical="center" wrapText="1"/>
    </xf>
    <xf numFmtId="0" fontId="24" fillId="0" borderId="50" xfId="0" applyFont="1" applyBorder="1" applyAlignment="1">
      <alignment horizontal="center" vertical="center" wrapText="1"/>
    </xf>
    <xf numFmtId="0" fontId="3" fillId="0" borderId="35" xfId="0" applyFont="1" applyBorder="1" applyAlignment="1">
      <alignment vertical="center" wrapText="1"/>
    </xf>
    <xf numFmtId="0" fontId="21" fillId="0" borderId="3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6" fillId="0" borderId="35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3" fillId="0" borderId="40" xfId="0" applyFont="1" applyBorder="1"/>
    <xf numFmtId="0" fontId="21" fillId="0" borderId="3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2" fillId="0" borderId="84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10" fontId="3" fillId="0" borderId="35" xfId="0" applyNumberFormat="1" applyFont="1" applyBorder="1" applyAlignment="1">
      <alignment horizontal="left" vertical="center" wrapText="1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1" fillId="0" borderId="36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1" fontId="8" fillId="9" borderId="85" xfId="0" applyNumberFormat="1" applyFont="1" applyFill="1" applyBorder="1" applyAlignment="1">
      <alignment horizontal="left" vertical="center"/>
    </xf>
    <xf numFmtId="0" fontId="8" fillId="10" borderId="74" xfId="0" applyFont="1" applyFill="1" applyBorder="1" applyAlignment="1">
      <alignment horizontal="left" vertical="center" wrapText="1"/>
    </xf>
    <xf numFmtId="0" fontId="35" fillId="4" borderId="73" xfId="0" applyFont="1" applyFill="1" applyBorder="1" applyAlignment="1">
      <alignment horizontal="center" vertical="center" wrapText="1"/>
    </xf>
    <xf numFmtId="0" fontId="21" fillId="0" borderId="71" xfId="0" applyFont="1" applyBorder="1" applyAlignment="1">
      <alignment vertical="center" wrapText="1"/>
    </xf>
    <xf numFmtId="0" fontId="21" fillId="0" borderId="82" xfId="0" applyFont="1" applyBorder="1" applyAlignment="1">
      <alignment vertical="center" wrapText="1"/>
    </xf>
    <xf numFmtId="0" fontId="32" fillId="4" borderId="31" xfId="0" applyFont="1" applyFill="1" applyBorder="1" applyAlignment="1">
      <alignment horizontal="center" vertical="center" wrapText="1"/>
    </xf>
    <xf numFmtId="0" fontId="21" fillId="9" borderId="35" xfId="0" applyFont="1" applyFill="1" applyBorder="1" applyAlignment="1">
      <alignment vertical="center" wrapText="1"/>
    </xf>
    <xf numFmtId="0" fontId="37" fillId="9" borderId="69" xfId="0" applyFont="1" applyFill="1" applyBorder="1" applyAlignment="1">
      <alignment horizontal="left" vertical="center"/>
    </xf>
    <xf numFmtId="0" fontId="37" fillId="9" borderId="4" xfId="0" applyFont="1" applyFill="1" applyBorder="1" applyAlignment="1">
      <alignment horizontal="left" vertical="center"/>
    </xf>
    <xf numFmtId="0" fontId="37" fillId="9" borderId="2" xfId="0" applyFont="1" applyFill="1" applyBorder="1" applyAlignment="1">
      <alignment horizontal="left" vertical="center"/>
    </xf>
    <xf numFmtId="0" fontId="38" fillId="7" borderId="4" xfId="0" applyFont="1" applyFill="1" applyBorder="1" applyAlignment="1">
      <alignment horizontal="left" vertical="center"/>
    </xf>
    <xf numFmtId="0" fontId="21" fillId="0" borderId="40" xfId="0" applyFont="1" applyBorder="1" applyAlignment="1">
      <alignment vertical="center" wrapText="1"/>
    </xf>
    <xf numFmtId="0" fontId="21" fillId="0" borderId="34" xfId="0" applyFont="1" applyBorder="1" applyAlignment="1">
      <alignment vertical="center" wrapText="1"/>
    </xf>
    <xf numFmtId="0" fontId="37" fillId="9" borderId="55" xfId="0" applyFont="1" applyFill="1" applyBorder="1" applyAlignment="1">
      <alignment horizontal="left" vertical="center"/>
    </xf>
    <xf numFmtId="0" fontId="37" fillId="9" borderId="9" xfId="0" applyFont="1" applyFill="1" applyBorder="1" applyAlignment="1">
      <alignment horizontal="left" vertical="center"/>
    </xf>
    <xf numFmtId="0" fontId="39" fillId="9" borderId="6" xfId="0" applyFont="1" applyFill="1" applyBorder="1" applyAlignment="1">
      <alignment horizontal="left" vertical="center"/>
    </xf>
    <xf numFmtId="0" fontId="37" fillId="9" borderId="54" xfId="0" applyFont="1" applyFill="1" applyBorder="1" applyAlignment="1">
      <alignment horizontal="left" vertical="center"/>
    </xf>
    <xf numFmtId="0" fontId="37" fillId="9" borderId="37" xfId="0" applyFont="1" applyFill="1" applyBorder="1" applyAlignment="1">
      <alignment horizontal="left" vertical="center"/>
    </xf>
    <xf numFmtId="0" fontId="39" fillId="9" borderId="37" xfId="0" applyFont="1" applyFill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37" fillId="9" borderId="70" xfId="0" applyFont="1" applyFill="1" applyBorder="1" applyAlignment="1">
      <alignment horizontal="left" vertical="center"/>
    </xf>
    <xf numFmtId="0" fontId="37" fillId="9" borderId="10" xfId="0" applyFont="1" applyFill="1" applyBorder="1" applyAlignment="1">
      <alignment horizontal="left" vertical="center"/>
    </xf>
    <xf numFmtId="0" fontId="39" fillId="9" borderId="5" xfId="0" applyFont="1" applyFill="1" applyBorder="1" applyAlignment="1">
      <alignment horizontal="left" vertical="center"/>
    </xf>
    <xf numFmtId="164" fontId="37" fillId="10" borderId="43" xfId="0" applyNumberFormat="1" applyFont="1" applyFill="1" applyBorder="1" applyAlignment="1">
      <alignment horizontal="left" vertical="center"/>
    </xf>
    <xf numFmtId="164" fontId="37" fillId="10" borderId="44" xfId="0" applyNumberFormat="1" applyFont="1" applyFill="1" applyBorder="1" applyAlignment="1">
      <alignment horizontal="left" vertical="center"/>
    </xf>
    <xf numFmtId="164" fontId="37" fillId="10" borderId="45" xfId="0" applyNumberFormat="1" applyFont="1" applyFill="1" applyBorder="1" applyAlignment="1">
      <alignment horizontal="left" vertical="center"/>
    </xf>
    <xf numFmtId="164" fontId="38" fillId="8" borderId="44" xfId="0" applyNumberFormat="1" applyFont="1" applyFill="1" applyBorder="1" applyAlignment="1">
      <alignment horizontal="left" vertical="center"/>
    </xf>
    <xf numFmtId="0" fontId="37" fillId="10" borderId="56" xfId="0" applyFont="1" applyFill="1" applyBorder="1" applyAlignment="1">
      <alignment horizontal="left" vertical="center" wrapText="1"/>
    </xf>
    <xf numFmtId="0" fontId="13" fillId="2" borderId="56" xfId="0" applyFont="1" applyFill="1" applyBorder="1" applyAlignment="1">
      <alignment horizontal="left" vertical="center" wrapText="1"/>
    </xf>
    <xf numFmtId="0" fontId="32" fillId="0" borderId="40" xfId="0" applyFont="1" applyBorder="1" applyAlignment="1">
      <alignment vertical="center" wrapText="1"/>
    </xf>
    <xf numFmtId="0" fontId="21" fillId="9" borderId="59" xfId="0" applyFont="1" applyFill="1" applyBorder="1" applyAlignment="1">
      <alignment vertical="center" wrapText="1"/>
    </xf>
    <xf numFmtId="0" fontId="37" fillId="9" borderId="86" xfId="0" applyFont="1" applyFill="1" applyBorder="1" applyAlignment="1">
      <alignment horizontal="left" vertical="center"/>
    </xf>
    <xf numFmtId="0" fontId="37" fillId="9" borderId="58" xfId="0" applyFont="1" applyFill="1" applyBorder="1" applyAlignment="1">
      <alignment horizontal="left" vertical="center"/>
    </xf>
    <xf numFmtId="0" fontId="37" fillId="9" borderId="57" xfId="0" applyFont="1" applyFill="1" applyBorder="1" applyAlignment="1">
      <alignment horizontal="left" vertical="center"/>
    </xf>
    <xf numFmtId="0" fontId="38" fillId="7" borderId="58" xfId="0" applyFont="1" applyFill="1" applyBorder="1" applyAlignment="1">
      <alignment horizontal="left" vertical="center"/>
    </xf>
    <xf numFmtId="0" fontId="21" fillId="0" borderId="50" xfId="0" applyFont="1" applyBorder="1" applyAlignment="1">
      <alignment vertical="center" wrapText="1"/>
    </xf>
    <xf numFmtId="0" fontId="32" fillId="13" borderId="71" xfId="0" applyFont="1" applyFill="1" applyBorder="1" applyAlignment="1">
      <alignment horizontal="center" vertical="center"/>
    </xf>
    <xf numFmtId="0" fontId="32" fillId="3" borderId="60" xfId="0" applyFont="1" applyFill="1" applyBorder="1" applyAlignment="1">
      <alignment vertical="center" wrapText="1"/>
    </xf>
    <xf numFmtId="164" fontId="37" fillId="10" borderId="61" xfId="0" applyNumberFormat="1" applyFont="1" applyFill="1" applyBorder="1" applyAlignment="1">
      <alignment horizontal="left" vertical="center"/>
    </xf>
    <xf numFmtId="164" fontId="37" fillId="10" borderId="62" xfId="0" applyNumberFormat="1" applyFont="1" applyFill="1" applyBorder="1" applyAlignment="1">
      <alignment horizontal="left" vertical="center"/>
    </xf>
    <xf numFmtId="164" fontId="37" fillId="10" borderId="63" xfId="0" applyNumberFormat="1" applyFont="1" applyFill="1" applyBorder="1" applyAlignment="1">
      <alignment horizontal="left" vertical="center"/>
    </xf>
    <xf numFmtId="164" fontId="38" fillId="8" borderId="62" xfId="0" applyNumberFormat="1" applyFont="1" applyFill="1" applyBorder="1" applyAlignment="1">
      <alignment horizontal="left" vertical="center"/>
    </xf>
    <xf numFmtId="0" fontId="32" fillId="0" borderId="41" xfId="0" applyFont="1" applyBorder="1" applyAlignment="1">
      <alignment vertical="center" wrapText="1"/>
    </xf>
    <xf numFmtId="0" fontId="43" fillId="0" borderId="65" xfId="0" applyFont="1" applyBorder="1" applyAlignment="1">
      <alignment vertical="center" wrapText="1"/>
    </xf>
    <xf numFmtId="164" fontId="37" fillId="5" borderId="66" xfId="0" applyNumberFormat="1" applyFont="1" applyFill="1" applyBorder="1" applyAlignment="1">
      <alignment horizontal="left" vertical="center"/>
    </xf>
    <xf numFmtId="164" fontId="37" fillId="5" borderId="67" xfId="0" applyNumberFormat="1" applyFont="1" applyFill="1" applyBorder="1" applyAlignment="1">
      <alignment horizontal="left" vertical="center"/>
    </xf>
    <xf numFmtId="164" fontId="37" fillId="10" borderId="66" xfId="0" applyNumberFormat="1" applyFont="1" applyFill="1" applyBorder="1" applyAlignment="1">
      <alignment horizontal="left" vertical="center"/>
    </xf>
    <xf numFmtId="164" fontId="38" fillId="6" borderId="67" xfId="0" applyNumberFormat="1" applyFont="1" applyFill="1" applyBorder="1" applyAlignment="1">
      <alignment horizontal="left" vertical="center"/>
    </xf>
    <xf numFmtId="0" fontId="32" fillId="0" borderId="42" xfId="0" applyFont="1" applyBorder="1" applyAlignment="1">
      <alignment vertical="center" wrapText="1"/>
    </xf>
    <xf numFmtId="0" fontId="33" fillId="0" borderId="37" xfId="0" applyFont="1" applyBorder="1" applyAlignment="1">
      <alignment horizontal="center" vertical="center"/>
    </xf>
    <xf numFmtId="0" fontId="21" fillId="0" borderId="47" xfId="0" applyFont="1" applyBorder="1" applyAlignment="1">
      <alignment vertical="center" wrapText="1"/>
    </xf>
    <xf numFmtId="0" fontId="4" fillId="14" borderId="37" xfId="0" applyFont="1" applyFill="1" applyBorder="1" applyAlignment="1">
      <alignment horizontal="center" vertical="center"/>
    </xf>
    <xf numFmtId="0" fontId="37" fillId="9" borderId="91" xfId="0" applyFont="1" applyFill="1" applyBorder="1" applyAlignment="1">
      <alignment horizontal="left" vertical="center"/>
    </xf>
    <xf numFmtId="0" fontId="37" fillId="9" borderId="92" xfId="0" applyFont="1" applyFill="1" applyBorder="1" applyAlignment="1">
      <alignment horizontal="left" vertical="center"/>
    </xf>
    <xf numFmtId="0" fontId="39" fillId="9" borderId="93" xfId="0" applyFont="1" applyFill="1" applyBorder="1" applyAlignment="1">
      <alignment horizontal="left" vertical="center"/>
    </xf>
    <xf numFmtId="0" fontId="13" fillId="7" borderId="92" xfId="0" applyFont="1" applyFill="1" applyBorder="1" applyAlignment="1">
      <alignment horizontal="left" vertical="center"/>
    </xf>
    <xf numFmtId="0" fontId="3" fillId="0" borderId="41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28" fillId="11" borderId="41" xfId="0" applyFont="1" applyFill="1" applyBorder="1" applyAlignment="1">
      <alignment horizontal="center" vertical="center"/>
    </xf>
    <xf numFmtId="0" fontId="48" fillId="0" borderId="41" xfId="0" applyFont="1" applyBorder="1" applyAlignment="1">
      <alignment vertical="center" wrapText="1"/>
    </xf>
    <xf numFmtId="165" fontId="36" fillId="0" borderId="41" xfId="0" applyNumberFormat="1" applyFont="1" applyBorder="1" applyAlignment="1">
      <alignment horizontal="center" vertical="center"/>
    </xf>
    <xf numFmtId="0" fontId="5" fillId="15" borderId="18" xfId="0" applyFont="1" applyFill="1" applyBorder="1" applyAlignment="1">
      <alignment horizontal="center" vertical="center" wrapText="1"/>
    </xf>
    <xf numFmtId="1" fontId="32" fillId="15" borderId="15" xfId="0" applyNumberFormat="1" applyFont="1" applyFill="1" applyBorder="1" applyAlignment="1">
      <alignment horizontal="center" vertical="center"/>
    </xf>
    <xf numFmtId="1" fontId="23" fillId="15" borderId="23" xfId="0" applyNumberFormat="1" applyFont="1" applyFill="1" applyBorder="1" applyAlignment="1">
      <alignment horizontal="center" vertical="center"/>
    </xf>
    <xf numFmtId="1" fontId="5" fillId="15" borderId="16" xfId="0" applyNumberFormat="1" applyFont="1" applyFill="1" applyBorder="1" applyAlignment="1">
      <alignment horizontal="center" vertical="center"/>
    </xf>
    <xf numFmtId="1" fontId="32" fillId="15" borderId="16" xfId="0" applyNumberFormat="1" applyFont="1" applyFill="1" applyBorder="1" applyAlignment="1">
      <alignment horizontal="center" vertical="center"/>
    </xf>
    <xf numFmtId="0" fontId="30" fillId="15" borderId="23" xfId="0" applyFont="1" applyFill="1" applyBorder="1" applyAlignment="1">
      <alignment horizontal="center" vertical="center"/>
    </xf>
    <xf numFmtId="1" fontId="30" fillId="15" borderId="23" xfId="0" applyNumberFormat="1" applyFont="1" applyFill="1" applyBorder="1" applyAlignment="1">
      <alignment horizontal="center" vertical="center"/>
    </xf>
    <xf numFmtId="0" fontId="5" fillId="15" borderId="16" xfId="0" applyFont="1" applyFill="1" applyBorder="1" applyAlignment="1">
      <alignment horizontal="center" vertical="center"/>
    </xf>
    <xf numFmtId="0" fontId="32" fillId="15" borderId="16" xfId="0" applyFont="1" applyFill="1" applyBorder="1" applyAlignment="1">
      <alignment horizontal="center" vertical="center"/>
    </xf>
    <xf numFmtId="1" fontId="5" fillId="15" borderId="17" xfId="0" applyNumberFormat="1" applyFont="1" applyFill="1" applyBorder="1" applyAlignment="1">
      <alignment horizontal="center" vertical="center"/>
    </xf>
    <xf numFmtId="1" fontId="5" fillId="15" borderId="35" xfId="0" applyNumberFormat="1" applyFont="1" applyFill="1" applyBorder="1" applyAlignment="1">
      <alignment horizontal="center" vertical="center"/>
    </xf>
    <xf numFmtId="1" fontId="10" fillId="15" borderId="35" xfId="0" applyNumberFormat="1" applyFont="1" applyFill="1" applyBorder="1" applyAlignment="1">
      <alignment horizontal="center" vertical="center"/>
    </xf>
    <xf numFmtId="1" fontId="30" fillId="15" borderId="51" xfId="0" applyNumberFormat="1" applyFont="1" applyFill="1" applyBorder="1" applyAlignment="1">
      <alignment horizontal="center" vertical="center"/>
    </xf>
    <xf numFmtId="0" fontId="32" fillId="15" borderId="71" xfId="0" applyFont="1" applyFill="1" applyBorder="1" applyAlignment="1">
      <alignment horizontal="center" vertical="center"/>
    </xf>
    <xf numFmtId="1" fontId="32" fillId="15" borderId="59" xfId="0" applyNumberFormat="1" applyFont="1" applyFill="1" applyBorder="1" applyAlignment="1">
      <alignment horizontal="center" vertical="center"/>
    </xf>
    <xf numFmtId="1" fontId="32" fillId="15" borderId="71" xfId="0" applyNumberFormat="1" applyFont="1" applyFill="1" applyBorder="1" applyAlignment="1">
      <alignment horizontal="center" vertical="center"/>
    </xf>
    <xf numFmtId="164" fontId="41" fillId="15" borderId="64" xfId="0" applyNumberFormat="1" applyFont="1" applyFill="1" applyBorder="1" applyAlignment="1">
      <alignment horizontal="center" vertical="center"/>
    </xf>
    <xf numFmtId="1" fontId="32" fillId="13" borderId="15" xfId="0" applyNumberFormat="1" applyFont="1" applyFill="1" applyBorder="1" applyAlignment="1">
      <alignment horizontal="center" vertical="center"/>
    </xf>
    <xf numFmtId="1" fontId="23" fillId="13" borderId="23" xfId="0" applyNumberFormat="1" applyFont="1" applyFill="1" applyBorder="1" applyAlignment="1">
      <alignment horizontal="center" vertical="center"/>
    </xf>
    <xf numFmtId="1" fontId="5" fillId="13" borderId="16" xfId="0" applyNumberFormat="1" applyFont="1" applyFill="1" applyBorder="1" applyAlignment="1">
      <alignment horizontal="center" vertical="center"/>
    </xf>
    <xf numFmtId="1" fontId="32" fillId="13" borderId="16" xfId="0" applyNumberFormat="1" applyFont="1" applyFill="1" applyBorder="1" applyAlignment="1">
      <alignment horizontal="center" vertical="center"/>
    </xf>
    <xf numFmtId="1" fontId="30" fillId="13" borderId="23" xfId="0" applyNumberFormat="1" applyFont="1" applyFill="1" applyBorder="1" applyAlignment="1">
      <alignment horizontal="center" vertical="center"/>
    </xf>
    <xf numFmtId="0" fontId="32" fillId="13" borderId="16" xfId="0" applyFont="1" applyFill="1" applyBorder="1" applyAlignment="1">
      <alignment horizontal="center" vertical="center"/>
    </xf>
    <xf numFmtId="1" fontId="5" fillId="13" borderId="17" xfId="0" applyNumberFormat="1" applyFont="1" applyFill="1" applyBorder="1" applyAlignment="1">
      <alignment horizontal="center" vertical="center"/>
    </xf>
    <xf numFmtId="1" fontId="5" fillId="13" borderId="35" xfId="0" applyNumberFormat="1" applyFont="1" applyFill="1" applyBorder="1" applyAlignment="1">
      <alignment horizontal="center" vertical="center"/>
    </xf>
    <xf numFmtId="1" fontId="32" fillId="13" borderId="59" xfId="0" applyNumberFormat="1" applyFont="1" applyFill="1" applyBorder="1" applyAlignment="1">
      <alignment horizontal="center" vertical="center"/>
    </xf>
    <xf numFmtId="1" fontId="32" fillId="13" borderId="71" xfId="0" applyNumberFormat="1" applyFont="1" applyFill="1" applyBorder="1" applyAlignment="1">
      <alignment horizontal="center" vertical="center"/>
    </xf>
    <xf numFmtId="164" fontId="41" fillId="13" borderId="64" xfId="0" applyNumberFormat="1" applyFont="1" applyFill="1" applyBorder="1" applyAlignment="1">
      <alignment horizontal="center" vertical="center"/>
    </xf>
    <xf numFmtId="0" fontId="5" fillId="16" borderId="18" xfId="0" applyFont="1" applyFill="1" applyBorder="1" applyAlignment="1">
      <alignment horizontal="center" vertical="center" wrapText="1"/>
    </xf>
    <xf numFmtId="1" fontId="32" fillId="16" borderId="15" xfId="0" applyNumberFormat="1" applyFont="1" applyFill="1" applyBorder="1" applyAlignment="1">
      <alignment horizontal="center" vertical="center"/>
    </xf>
    <xf numFmtId="1" fontId="23" fillId="16" borderId="23" xfId="0" applyNumberFormat="1" applyFont="1" applyFill="1" applyBorder="1" applyAlignment="1">
      <alignment horizontal="center" vertical="center"/>
    </xf>
    <xf numFmtId="1" fontId="5" fillId="16" borderId="16" xfId="0" applyNumberFormat="1" applyFont="1" applyFill="1" applyBorder="1" applyAlignment="1">
      <alignment horizontal="center" vertical="center"/>
    </xf>
    <xf numFmtId="1" fontId="32" fillId="16" borderId="16" xfId="0" applyNumberFormat="1" applyFont="1" applyFill="1" applyBorder="1" applyAlignment="1">
      <alignment horizontal="center" vertical="center"/>
    </xf>
    <xf numFmtId="0" fontId="30" fillId="16" borderId="23" xfId="0" applyFont="1" applyFill="1" applyBorder="1" applyAlignment="1">
      <alignment horizontal="center" vertical="center"/>
    </xf>
    <xf numFmtId="1" fontId="30" fillId="16" borderId="23" xfId="0" applyNumberFormat="1" applyFont="1" applyFill="1" applyBorder="1" applyAlignment="1">
      <alignment horizontal="center" vertical="center"/>
    </xf>
    <xf numFmtId="0" fontId="5" fillId="16" borderId="16" xfId="0" applyFont="1" applyFill="1" applyBorder="1" applyAlignment="1">
      <alignment horizontal="center" vertical="center"/>
    </xf>
    <xf numFmtId="0" fontId="32" fillId="16" borderId="16" xfId="0" applyFont="1" applyFill="1" applyBorder="1" applyAlignment="1">
      <alignment horizontal="center" vertical="center"/>
    </xf>
    <xf numFmtId="1" fontId="5" fillId="16" borderId="17" xfId="0" applyNumberFormat="1" applyFont="1" applyFill="1" applyBorder="1" applyAlignment="1">
      <alignment horizontal="center" vertical="center"/>
    </xf>
    <xf numFmtId="1" fontId="5" fillId="16" borderId="35" xfId="0" applyNumberFormat="1" applyFont="1" applyFill="1" applyBorder="1" applyAlignment="1">
      <alignment horizontal="center" vertical="center"/>
    </xf>
    <xf numFmtId="1" fontId="10" fillId="16" borderId="35" xfId="0" applyNumberFormat="1" applyFont="1" applyFill="1" applyBorder="1" applyAlignment="1">
      <alignment horizontal="center" vertical="center"/>
    </xf>
    <xf numFmtId="1" fontId="30" fillId="16" borderId="51" xfId="0" applyNumberFormat="1" applyFont="1" applyFill="1" applyBorder="1" applyAlignment="1">
      <alignment horizontal="center" vertical="center"/>
    </xf>
    <xf numFmtId="0" fontId="32" fillId="16" borderId="71" xfId="0" applyFont="1" applyFill="1" applyBorder="1" applyAlignment="1">
      <alignment horizontal="center" vertical="center"/>
    </xf>
    <xf numFmtId="1" fontId="32" fillId="16" borderId="59" xfId="0" applyNumberFormat="1" applyFont="1" applyFill="1" applyBorder="1" applyAlignment="1">
      <alignment horizontal="center" vertical="center"/>
    </xf>
    <xf numFmtId="1" fontId="32" fillId="16" borderId="71" xfId="0" applyNumberFormat="1" applyFont="1" applyFill="1" applyBorder="1" applyAlignment="1">
      <alignment horizontal="center" vertical="center"/>
    </xf>
    <xf numFmtId="164" fontId="41" fillId="16" borderId="64" xfId="0" applyNumberFormat="1" applyFont="1" applyFill="1" applyBorder="1" applyAlignment="1">
      <alignment horizontal="center" vertical="center"/>
    </xf>
    <xf numFmtId="0" fontId="50" fillId="15" borderId="13" xfId="0" applyFont="1" applyFill="1" applyBorder="1" applyAlignment="1">
      <alignment horizontal="left" vertical="center"/>
    </xf>
    <xf numFmtId="0" fontId="5" fillId="18" borderId="18" xfId="0" applyFont="1" applyFill="1" applyBorder="1" applyAlignment="1">
      <alignment horizontal="center" vertical="center" wrapText="1"/>
    </xf>
    <xf numFmtId="0" fontId="5" fillId="18" borderId="15" xfId="0" applyFont="1" applyFill="1" applyBorder="1" applyAlignment="1">
      <alignment horizontal="center" vertical="center"/>
    </xf>
    <xf numFmtId="0" fontId="32" fillId="18" borderId="16" xfId="0" applyFont="1" applyFill="1" applyBorder="1" applyAlignment="1">
      <alignment horizontal="center" vertical="center"/>
    </xf>
    <xf numFmtId="0" fontId="5" fillId="18" borderId="16" xfId="0" applyFont="1" applyFill="1" applyBorder="1" applyAlignment="1">
      <alignment horizontal="center" vertical="center"/>
    </xf>
    <xf numFmtId="0" fontId="5" fillId="18" borderId="17" xfId="0" applyFont="1" applyFill="1" applyBorder="1" applyAlignment="1">
      <alignment horizontal="center" vertical="center"/>
    </xf>
    <xf numFmtId="0" fontId="5" fillId="18" borderId="19" xfId="0" applyFont="1" applyFill="1" applyBorder="1" applyAlignment="1">
      <alignment horizontal="center" vertical="center"/>
    </xf>
    <xf numFmtId="0" fontId="23" fillId="18" borderId="14" xfId="0" applyFont="1" applyFill="1" applyBorder="1" applyAlignment="1">
      <alignment horizontal="center" vertical="center"/>
    </xf>
    <xf numFmtId="0" fontId="5" fillId="18" borderId="31" xfId="0" applyFont="1" applyFill="1" applyBorder="1" applyAlignment="1">
      <alignment horizontal="center" vertical="center" wrapText="1"/>
    </xf>
    <xf numFmtId="0" fontId="5" fillId="18" borderId="34" xfId="0" applyFont="1" applyFill="1" applyBorder="1" applyAlignment="1">
      <alignment horizontal="center" vertical="center"/>
    </xf>
    <xf numFmtId="0" fontId="5" fillId="18" borderId="35" xfId="0" applyFont="1" applyFill="1" applyBorder="1" applyAlignment="1">
      <alignment horizontal="center" vertical="center"/>
    </xf>
    <xf numFmtId="0" fontId="30" fillId="18" borderId="23" xfId="0" applyFont="1" applyFill="1" applyBorder="1" applyAlignment="1">
      <alignment horizontal="center" vertical="center"/>
    </xf>
    <xf numFmtId="0" fontId="5" fillId="18" borderId="32" xfId="0" applyFont="1" applyFill="1" applyBorder="1" applyAlignment="1">
      <alignment horizontal="center" vertical="center" wrapText="1"/>
    </xf>
    <xf numFmtId="0" fontId="30" fillId="18" borderId="14" xfId="0" applyFont="1" applyFill="1" applyBorder="1" applyAlignment="1">
      <alignment horizontal="center" vertical="center"/>
    </xf>
    <xf numFmtId="0" fontId="32" fillId="18" borderId="35" xfId="0" applyFont="1" applyFill="1" applyBorder="1" applyAlignment="1">
      <alignment horizontal="center" vertical="center"/>
    </xf>
    <xf numFmtId="0" fontId="5" fillId="18" borderId="74" xfId="0" applyFont="1" applyFill="1" applyBorder="1" applyAlignment="1">
      <alignment horizontal="center" vertical="center" wrapText="1"/>
    </xf>
    <xf numFmtId="0" fontId="5" fillId="18" borderId="21" xfId="0" applyFont="1" applyFill="1" applyBorder="1" applyAlignment="1">
      <alignment horizontal="center" vertical="center"/>
    </xf>
    <xf numFmtId="0" fontId="5" fillId="18" borderId="22" xfId="0" applyFont="1" applyFill="1" applyBorder="1" applyAlignment="1">
      <alignment horizontal="center" vertical="center"/>
    </xf>
    <xf numFmtId="0" fontId="5" fillId="18" borderId="25" xfId="0" applyFont="1" applyFill="1" applyBorder="1" applyAlignment="1">
      <alignment horizontal="center" vertical="center"/>
    </xf>
    <xf numFmtId="0" fontId="5" fillId="18" borderId="75" xfId="0" applyFont="1" applyFill="1" applyBorder="1" applyAlignment="1">
      <alignment horizontal="center" vertical="center" wrapText="1"/>
    </xf>
    <xf numFmtId="0" fontId="5" fillId="18" borderId="76" xfId="0" applyFont="1" applyFill="1" applyBorder="1" applyAlignment="1">
      <alignment horizontal="center" vertical="center"/>
    </xf>
    <xf numFmtId="1" fontId="10" fillId="18" borderId="77" xfId="0" applyNumberFormat="1" applyFont="1" applyFill="1" applyBorder="1" applyAlignment="1">
      <alignment horizontal="center" vertical="center"/>
    </xf>
    <xf numFmtId="1" fontId="5" fillId="18" borderId="78" xfId="0" applyNumberFormat="1" applyFont="1" applyFill="1" applyBorder="1" applyAlignment="1">
      <alignment horizontal="center" vertical="center"/>
    </xf>
    <xf numFmtId="0" fontId="5" fillId="18" borderId="78" xfId="0" applyFont="1" applyFill="1" applyBorder="1" applyAlignment="1">
      <alignment horizontal="center" vertical="center"/>
    </xf>
    <xf numFmtId="1" fontId="30" fillId="18" borderId="79" xfId="0" applyNumberFormat="1" applyFont="1" applyFill="1" applyBorder="1" applyAlignment="1">
      <alignment horizontal="center" vertical="center"/>
    </xf>
    <xf numFmtId="0" fontId="5" fillId="18" borderId="89" xfId="0" applyFont="1" applyFill="1" applyBorder="1" applyAlignment="1">
      <alignment horizontal="center" vertical="center" wrapText="1"/>
    </xf>
    <xf numFmtId="0" fontId="32" fillId="18" borderId="90" xfId="0" applyFont="1" applyFill="1" applyBorder="1" applyAlignment="1">
      <alignment horizontal="center" vertical="center"/>
    </xf>
    <xf numFmtId="0" fontId="32" fillId="18" borderId="49" xfId="0" applyFont="1" applyFill="1" applyBorder="1" applyAlignment="1">
      <alignment horizontal="center" vertical="center" wrapText="1"/>
    </xf>
    <xf numFmtId="0" fontId="32" fillId="18" borderId="77" xfId="0" applyFont="1" applyFill="1" applyBorder="1" applyAlignment="1">
      <alignment horizontal="center" vertical="center" wrapText="1"/>
    </xf>
    <xf numFmtId="0" fontId="32" fillId="18" borderId="76" xfId="0" applyFont="1" applyFill="1" applyBorder="1" applyAlignment="1">
      <alignment horizontal="center" vertical="center" wrapText="1"/>
    </xf>
    <xf numFmtId="0" fontId="40" fillId="18" borderId="78" xfId="0" applyFont="1" applyFill="1" applyBorder="1" applyAlignment="1">
      <alignment horizontal="center" vertical="center"/>
    </xf>
    <xf numFmtId="0" fontId="40" fillId="18" borderId="39" xfId="0" applyFont="1" applyFill="1" applyBorder="1" applyAlignment="1">
      <alignment horizontal="center" vertical="center"/>
    </xf>
    <xf numFmtId="0" fontId="32" fillId="18" borderId="80" xfId="0" applyFont="1" applyFill="1" applyBorder="1" applyAlignment="1">
      <alignment horizontal="center" vertical="center"/>
    </xf>
    <xf numFmtId="0" fontId="32" fillId="18" borderId="72" xfId="0" applyFont="1" applyFill="1" applyBorder="1" applyAlignment="1">
      <alignment horizontal="center" vertical="center" wrapText="1"/>
    </xf>
    <xf numFmtId="164" fontId="41" fillId="18" borderId="46" xfId="0" applyNumberFormat="1" applyFont="1" applyFill="1" applyBorder="1" applyAlignment="1">
      <alignment horizontal="center" vertical="center"/>
    </xf>
    <xf numFmtId="164" fontId="44" fillId="18" borderId="68" xfId="0" applyNumberFormat="1" applyFont="1" applyFill="1" applyBorder="1" applyAlignment="1">
      <alignment horizontal="center" vertical="center"/>
    </xf>
    <xf numFmtId="0" fontId="5" fillId="19" borderId="18" xfId="0" applyFont="1" applyFill="1" applyBorder="1" applyAlignment="1">
      <alignment horizontal="center" vertical="center" wrapText="1"/>
    </xf>
    <xf numFmtId="0" fontId="32" fillId="19" borderId="34" xfId="0" applyFont="1" applyFill="1" applyBorder="1" applyAlignment="1">
      <alignment horizontal="center" vertical="center"/>
    </xf>
    <xf numFmtId="0" fontId="32" fillId="19" borderId="35" xfId="0" applyFont="1" applyFill="1" applyBorder="1" applyAlignment="1">
      <alignment horizontal="center" vertical="center"/>
    </xf>
    <xf numFmtId="0" fontId="32" fillId="19" borderId="36" xfId="0" applyFont="1" applyFill="1" applyBorder="1" applyAlignment="1">
      <alignment horizontal="center" vertical="center"/>
    </xf>
    <xf numFmtId="0" fontId="23" fillId="19" borderId="23" xfId="0" applyFont="1" applyFill="1" applyBorder="1" applyAlignment="1">
      <alignment horizontal="center" vertical="center"/>
    </xf>
    <xf numFmtId="0" fontId="5" fillId="19" borderId="31" xfId="0" applyFont="1" applyFill="1" applyBorder="1" applyAlignment="1">
      <alignment horizontal="center" vertical="center" wrapText="1"/>
    </xf>
    <xf numFmtId="0" fontId="5" fillId="19" borderId="15" xfId="0" applyFont="1" applyFill="1" applyBorder="1" applyAlignment="1">
      <alignment horizontal="center" vertical="center"/>
    </xf>
    <xf numFmtId="0" fontId="5" fillId="19" borderId="16" xfId="0" applyFont="1" applyFill="1" applyBorder="1" applyAlignment="1">
      <alignment horizontal="center" vertical="center"/>
    </xf>
    <xf numFmtId="0" fontId="5" fillId="19" borderId="17" xfId="0" applyFont="1" applyFill="1" applyBorder="1" applyAlignment="1">
      <alignment horizontal="center" vertical="center"/>
    </xf>
    <xf numFmtId="0" fontId="30" fillId="19" borderId="23" xfId="0" applyFont="1" applyFill="1" applyBorder="1" applyAlignment="1">
      <alignment horizontal="center" vertical="center"/>
    </xf>
    <xf numFmtId="0" fontId="5" fillId="19" borderId="21" xfId="0" applyFont="1" applyFill="1" applyBorder="1" applyAlignment="1">
      <alignment horizontal="center" vertical="center"/>
    </xf>
    <xf numFmtId="0" fontId="5" fillId="19" borderId="22" xfId="0" applyFont="1" applyFill="1" applyBorder="1" applyAlignment="1">
      <alignment horizontal="center" vertical="center"/>
    </xf>
    <xf numFmtId="0" fontId="5" fillId="19" borderId="25" xfId="0" applyFont="1" applyFill="1" applyBorder="1" applyAlignment="1">
      <alignment horizontal="center" vertical="center"/>
    </xf>
    <xf numFmtId="0" fontId="5" fillId="19" borderId="34" xfId="0" applyFont="1" applyFill="1" applyBorder="1" applyAlignment="1">
      <alignment horizontal="center" vertical="center"/>
    </xf>
    <xf numFmtId="0" fontId="5" fillId="19" borderId="35" xfId="0" applyFont="1" applyFill="1" applyBorder="1" applyAlignment="1">
      <alignment horizontal="center" vertical="center"/>
    </xf>
    <xf numFmtId="0" fontId="5" fillId="19" borderId="36" xfId="0" applyFont="1" applyFill="1" applyBorder="1" applyAlignment="1">
      <alignment horizontal="center" vertical="center"/>
    </xf>
    <xf numFmtId="0" fontId="30" fillId="19" borderId="51" xfId="0" applyFont="1" applyFill="1" applyBorder="1" applyAlignment="1">
      <alignment horizontal="center" vertical="center"/>
    </xf>
    <xf numFmtId="0" fontId="5" fillId="19" borderId="73" xfId="0" applyFont="1" applyFill="1" applyBorder="1" applyAlignment="1">
      <alignment horizontal="center" vertical="center" wrapText="1"/>
    </xf>
    <xf numFmtId="1" fontId="10" fillId="19" borderId="35" xfId="0" applyNumberFormat="1" applyFont="1" applyFill="1" applyBorder="1" applyAlignment="1">
      <alignment horizontal="center" vertical="center"/>
    </xf>
    <xf numFmtId="1" fontId="10" fillId="19" borderId="36" xfId="0" applyNumberFormat="1" applyFont="1" applyFill="1" applyBorder="1" applyAlignment="1">
      <alignment horizontal="center" vertical="center"/>
    </xf>
    <xf numFmtId="1" fontId="30" fillId="19" borderId="51" xfId="0" applyNumberFormat="1" applyFont="1" applyFill="1" applyBorder="1" applyAlignment="1">
      <alignment horizontal="center" vertical="center"/>
    </xf>
    <xf numFmtId="0" fontId="5" fillId="19" borderId="88" xfId="0" applyFont="1" applyFill="1" applyBorder="1" applyAlignment="1">
      <alignment horizontal="center" vertical="center" wrapText="1"/>
    </xf>
    <xf numFmtId="0" fontId="32" fillId="19" borderId="59" xfId="0" applyFont="1" applyFill="1" applyBorder="1" applyAlignment="1">
      <alignment horizontal="center" vertical="center"/>
    </xf>
    <xf numFmtId="0" fontId="40" fillId="19" borderId="36" xfId="0" applyFont="1" applyFill="1" applyBorder="1" applyAlignment="1">
      <alignment horizontal="center" vertical="center"/>
    </xf>
    <xf numFmtId="0" fontId="40" fillId="19" borderId="71" xfId="0" applyFont="1" applyFill="1" applyBorder="1" applyAlignment="1">
      <alignment horizontal="center" vertical="center"/>
    </xf>
    <xf numFmtId="0" fontId="32" fillId="19" borderId="71" xfId="0" applyFont="1" applyFill="1" applyBorder="1" applyAlignment="1">
      <alignment horizontal="center" vertical="center"/>
    </xf>
    <xf numFmtId="164" fontId="41" fillId="19" borderId="41" xfId="0" applyNumberFormat="1" applyFont="1" applyFill="1" applyBorder="1" applyAlignment="1">
      <alignment horizontal="center" vertical="center"/>
    </xf>
    <xf numFmtId="164" fontId="44" fillId="19" borderId="68" xfId="0" applyNumberFormat="1" applyFont="1" applyFill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164" fontId="46" fillId="0" borderId="37" xfId="1" applyNumberFormat="1" applyFont="1" applyBorder="1"/>
    <xf numFmtId="0" fontId="45" fillId="15" borderId="37" xfId="0" applyFont="1" applyFill="1" applyBorder="1" applyAlignment="1">
      <alignment vertical="center" wrapText="1"/>
    </xf>
    <xf numFmtId="0" fontId="3" fillId="15" borderId="37" xfId="0" applyFont="1" applyFill="1" applyBorder="1" applyAlignment="1">
      <alignment vertical="center"/>
    </xf>
    <xf numFmtId="0" fontId="6" fillId="15" borderId="37" xfId="0" applyFont="1" applyFill="1" applyBorder="1" applyAlignment="1">
      <alignment vertical="center"/>
    </xf>
    <xf numFmtId="164" fontId="36" fillId="15" borderId="37" xfId="0" applyNumberFormat="1" applyFont="1" applyFill="1" applyBorder="1" applyAlignment="1">
      <alignment horizontal="right" vertical="center"/>
    </xf>
    <xf numFmtId="0" fontId="45" fillId="13" borderId="37" xfId="0" applyFont="1" applyFill="1" applyBorder="1" applyAlignment="1">
      <alignment vertical="center" wrapText="1"/>
    </xf>
    <xf numFmtId="0" fontId="18" fillId="17" borderId="37" xfId="0" applyFont="1" applyFill="1" applyBorder="1" applyAlignment="1">
      <alignment horizontal="center" vertical="center" wrapText="1"/>
    </xf>
    <xf numFmtId="0" fontId="19" fillId="17" borderId="37" xfId="0" applyFont="1" applyFill="1" applyBorder="1" applyAlignment="1">
      <alignment horizontal="center" vertical="center" wrapText="1"/>
    </xf>
    <xf numFmtId="0" fontId="26" fillId="17" borderId="37" xfId="0" applyFont="1" applyFill="1" applyBorder="1" applyAlignment="1">
      <alignment horizontal="left" vertical="center" wrapText="1"/>
    </xf>
    <xf numFmtId="0" fontId="15" fillId="13" borderId="37" xfId="0" applyFont="1" applyFill="1" applyBorder="1" applyAlignment="1">
      <alignment horizontal="left" vertical="top" wrapText="1"/>
    </xf>
    <xf numFmtId="164" fontId="36" fillId="13" borderId="37" xfId="0" applyNumberFormat="1" applyFont="1" applyFill="1" applyBorder="1" applyAlignment="1">
      <alignment horizontal="right" vertical="center"/>
    </xf>
    <xf numFmtId="0" fontId="45" fillId="16" borderId="37" xfId="0" applyFont="1" applyFill="1" applyBorder="1" applyAlignment="1">
      <alignment vertical="center" wrapText="1"/>
    </xf>
    <xf numFmtId="0" fontId="20" fillId="16" borderId="37" xfId="0" applyFont="1" applyFill="1" applyBorder="1"/>
    <xf numFmtId="0" fontId="25" fillId="16" borderId="37" xfId="0" applyFont="1" applyFill="1" applyBorder="1" applyAlignment="1">
      <alignment horizontal="left"/>
    </xf>
    <xf numFmtId="0" fontId="0" fillId="16" borderId="37" xfId="0" applyFill="1" applyBorder="1" applyAlignment="1">
      <alignment horizontal="left"/>
    </xf>
    <xf numFmtId="164" fontId="47" fillId="16" borderId="37" xfId="0" applyNumberFormat="1" applyFont="1" applyFill="1" applyBorder="1" applyAlignment="1">
      <alignment horizontal="right"/>
    </xf>
    <xf numFmtId="164" fontId="25" fillId="16" borderId="37" xfId="0" applyNumberFormat="1" applyFont="1" applyFill="1" applyBorder="1" applyAlignment="1">
      <alignment horizontal="center"/>
    </xf>
    <xf numFmtId="0" fontId="45" fillId="20" borderId="37" xfId="0" applyFont="1" applyFill="1" applyBorder="1" applyAlignment="1">
      <alignment vertical="center" wrapText="1"/>
    </xf>
    <xf numFmtId="0" fontId="20" fillId="20" borderId="37" xfId="0" applyFont="1" applyFill="1" applyBorder="1"/>
    <xf numFmtId="0" fontId="25" fillId="20" borderId="37" xfId="0" applyFont="1" applyFill="1" applyBorder="1" applyAlignment="1">
      <alignment horizontal="left"/>
    </xf>
    <xf numFmtId="0" fontId="0" fillId="20" borderId="37" xfId="0" applyFill="1" applyBorder="1" applyAlignment="1">
      <alignment horizontal="left"/>
    </xf>
    <xf numFmtId="164" fontId="47" fillId="20" borderId="37" xfId="0" applyNumberFormat="1" applyFont="1" applyFill="1" applyBorder="1" applyAlignment="1">
      <alignment horizontal="right"/>
    </xf>
    <xf numFmtId="164" fontId="25" fillId="20" borderId="37" xfId="0" applyNumberFormat="1" applyFont="1" applyFill="1" applyBorder="1" applyAlignment="1">
      <alignment horizontal="center"/>
    </xf>
    <xf numFmtId="0" fontId="5" fillId="20" borderId="18" xfId="0" applyFont="1" applyFill="1" applyBorder="1" applyAlignment="1">
      <alignment horizontal="center" vertical="center" wrapText="1"/>
    </xf>
    <xf numFmtId="1" fontId="32" fillId="20" borderId="15" xfId="0" applyNumberFormat="1" applyFont="1" applyFill="1" applyBorder="1" applyAlignment="1">
      <alignment horizontal="center" vertical="center"/>
    </xf>
    <xf numFmtId="1" fontId="23" fillId="20" borderId="23" xfId="0" applyNumberFormat="1" applyFont="1" applyFill="1" applyBorder="1" applyAlignment="1">
      <alignment horizontal="center" vertical="center"/>
    </xf>
    <xf numFmtId="1" fontId="5" fillId="20" borderId="16" xfId="0" applyNumberFormat="1" applyFont="1" applyFill="1" applyBorder="1" applyAlignment="1">
      <alignment horizontal="center" vertical="center"/>
    </xf>
    <xf numFmtId="1" fontId="32" fillId="20" borderId="16" xfId="0" applyNumberFormat="1" applyFont="1" applyFill="1" applyBorder="1" applyAlignment="1">
      <alignment horizontal="center" vertical="center"/>
    </xf>
    <xf numFmtId="0" fontId="30" fillId="20" borderId="23" xfId="0" applyFont="1" applyFill="1" applyBorder="1" applyAlignment="1">
      <alignment horizontal="center" vertical="center"/>
    </xf>
    <xf numFmtId="1" fontId="30" fillId="20" borderId="23" xfId="0" applyNumberFormat="1" applyFont="1" applyFill="1" applyBorder="1" applyAlignment="1">
      <alignment horizontal="center" vertical="center"/>
    </xf>
    <xf numFmtId="0" fontId="5" fillId="20" borderId="16" xfId="0" applyFont="1" applyFill="1" applyBorder="1" applyAlignment="1">
      <alignment horizontal="center" vertical="center"/>
    </xf>
    <xf numFmtId="0" fontId="32" fillId="20" borderId="16" xfId="0" applyFont="1" applyFill="1" applyBorder="1" applyAlignment="1">
      <alignment horizontal="center" vertical="center"/>
    </xf>
    <xf numFmtId="1" fontId="5" fillId="20" borderId="17" xfId="0" applyNumberFormat="1" applyFont="1" applyFill="1" applyBorder="1" applyAlignment="1">
      <alignment horizontal="center" vertical="center"/>
    </xf>
    <xf numFmtId="1" fontId="5" fillId="20" borderId="35" xfId="0" applyNumberFormat="1" applyFont="1" applyFill="1" applyBorder="1" applyAlignment="1">
      <alignment horizontal="center" vertical="center"/>
    </xf>
    <xf numFmtId="1" fontId="10" fillId="20" borderId="35" xfId="0" applyNumberFormat="1" applyFont="1" applyFill="1" applyBorder="1" applyAlignment="1">
      <alignment horizontal="center" vertical="center"/>
    </xf>
    <xf numFmtId="1" fontId="30" fillId="20" borderId="51" xfId="0" applyNumberFormat="1" applyFont="1" applyFill="1" applyBorder="1" applyAlignment="1">
      <alignment horizontal="center" vertical="center"/>
    </xf>
    <xf numFmtId="0" fontId="32" fillId="20" borderId="71" xfId="0" applyFont="1" applyFill="1" applyBorder="1" applyAlignment="1">
      <alignment horizontal="center" vertical="center"/>
    </xf>
    <xf numFmtId="1" fontId="32" fillId="20" borderId="59" xfId="0" applyNumberFormat="1" applyFont="1" applyFill="1" applyBorder="1" applyAlignment="1">
      <alignment horizontal="center" vertical="center"/>
    </xf>
    <xf numFmtId="1" fontId="32" fillId="20" borderId="71" xfId="0" applyNumberFormat="1" applyFont="1" applyFill="1" applyBorder="1" applyAlignment="1">
      <alignment horizontal="center" vertical="center"/>
    </xf>
    <xf numFmtId="164" fontId="41" fillId="20" borderId="64" xfId="0" applyNumberFormat="1" applyFont="1" applyFill="1" applyBorder="1" applyAlignment="1">
      <alignment horizontal="center" vertical="center"/>
    </xf>
    <xf numFmtId="164" fontId="22" fillId="15" borderId="37" xfId="0" applyNumberFormat="1" applyFont="1" applyFill="1" applyBorder="1" applyAlignment="1">
      <alignment horizontal="center" vertical="center"/>
    </xf>
    <xf numFmtId="164" fontId="22" fillId="13" borderId="37" xfId="0" applyNumberFormat="1" applyFont="1" applyFill="1" applyBorder="1" applyAlignment="1">
      <alignment horizontal="center" vertical="center"/>
    </xf>
    <xf numFmtId="0" fontId="1" fillId="14" borderId="37" xfId="1" applyFill="1" applyBorder="1"/>
    <xf numFmtId="0" fontId="51" fillId="14" borderId="37" xfId="0" applyFont="1" applyFill="1" applyBorder="1" applyAlignment="1">
      <alignment horizontal="center" vertical="center"/>
    </xf>
    <xf numFmtId="0" fontId="52" fillId="14" borderId="37" xfId="0" applyFont="1" applyFill="1" applyBorder="1"/>
    <xf numFmtId="0" fontId="53" fillId="14" borderId="37" xfId="0" applyFont="1" applyFill="1" applyBorder="1"/>
    <xf numFmtId="0" fontId="54" fillId="14" borderId="37" xfId="0" applyFont="1" applyFill="1" applyBorder="1" applyAlignment="1">
      <alignment horizontal="left"/>
    </xf>
    <xf numFmtId="0" fontId="52" fillId="14" borderId="37" xfId="0" applyFont="1" applyFill="1" applyBorder="1" applyAlignment="1">
      <alignment horizontal="left"/>
    </xf>
    <xf numFmtId="0" fontId="54" fillId="14" borderId="37" xfId="0" applyFont="1" applyFill="1" applyBorder="1" applyAlignment="1">
      <alignment horizontal="center"/>
    </xf>
    <xf numFmtId="0" fontId="49" fillId="0" borderId="37" xfId="0" applyFont="1" applyBorder="1"/>
    <xf numFmtId="0" fontId="20" fillId="0" borderId="37" xfId="0" applyFont="1" applyBorder="1"/>
    <xf numFmtId="0" fontId="25" fillId="0" borderId="37" xfId="0" applyFont="1" applyBorder="1" applyAlignment="1">
      <alignment horizontal="left"/>
    </xf>
    <xf numFmtId="0" fontId="0" fillId="0" borderId="37" xfId="0" applyBorder="1" applyAlignment="1">
      <alignment horizontal="left"/>
    </xf>
    <xf numFmtId="6" fontId="25" fillId="0" borderId="37" xfId="0" applyNumberFormat="1" applyFont="1" applyBorder="1" applyAlignment="1">
      <alignment horizontal="center"/>
    </xf>
    <xf numFmtId="0" fontId="52" fillId="0" borderId="37" xfId="0" applyFont="1" applyBorder="1"/>
    <xf numFmtId="0" fontId="53" fillId="0" borderId="37" xfId="0" applyFont="1" applyBorder="1"/>
    <xf numFmtId="0" fontId="54" fillId="0" borderId="37" xfId="0" applyFont="1" applyBorder="1" applyAlignment="1">
      <alignment horizontal="left"/>
    </xf>
    <xf numFmtId="0" fontId="52" fillId="0" borderId="37" xfId="0" applyFont="1" applyBorder="1" applyAlignment="1">
      <alignment horizontal="left"/>
    </xf>
    <xf numFmtId="6" fontId="54" fillId="0" borderId="37" xfId="0" applyNumberFormat="1" applyFont="1" applyBorder="1" applyAlignment="1">
      <alignment horizontal="center"/>
    </xf>
    <xf numFmtId="0" fontId="53" fillId="0" borderId="95" xfId="0" applyFont="1" applyBorder="1"/>
    <xf numFmtId="0" fontId="54" fillId="0" borderId="95" xfId="0" applyFont="1" applyBorder="1" applyAlignment="1">
      <alignment horizontal="left"/>
    </xf>
    <xf numFmtId="0" fontId="52" fillId="0" borderId="95" xfId="0" applyFont="1" applyBorder="1" applyAlignment="1">
      <alignment horizontal="left"/>
    </xf>
    <xf numFmtId="0" fontId="10" fillId="14" borderId="37" xfId="1" applyFont="1" applyFill="1" applyBorder="1" applyAlignment="1">
      <alignment horizontal="center" vertical="center" wrapText="1"/>
    </xf>
    <xf numFmtId="0" fontId="36" fillId="0" borderId="37" xfId="1" applyFont="1" applyBorder="1" applyAlignment="1">
      <alignment horizontal="left" vertical="center" wrapText="1"/>
    </xf>
    <xf numFmtId="0" fontId="23" fillId="0" borderId="37" xfId="1" applyFont="1" applyBorder="1" applyAlignment="1">
      <alignment horizontal="left" vertical="center" wrapText="1"/>
    </xf>
    <xf numFmtId="0" fontId="21" fillId="18" borderId="71" xfId="0" applyFont="1" applyFill="1" applyBorder="1" applyAlignment="1">
      <alignment vertical="center" wrapText="1"/>
    </xf>
    <xf numFmtId="0" fontId="21" fillId="18" borderId="34" xfId="0" applyFont="1" applyFill="1" applyBorder="1" applyAlignment="1">
      <alignment horizontal="left" vertical="center" wrapText="1"/>
    </xf>
    <xf numFmtId="0" fontId="32" fillId="0" borderId="53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28" fillId="0" borderId="13" xfId="0" applyFont="1" applyBorder="1" applyAlignment="1" applyProtection="1">
      <alignment horizontal="center" vertical="center"/>
      <protection locked="0"/>
    </xf>
    <xf numFmtId="164" fontId="28" fillId="0" borderId="1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23" fillId="14" borderId="37" xfId="1" applyFont="1" applyFill="1" applyBorder="1" applyAlignment="1" applyProtection="1">
      <alignment horizontal="left" vertical="center" wrapText="1"/>
      <protection locked="0"/>
    </xf>
    <xf numFmtId="164" fontId="59" fillId="14" borderId="37" xfId="1" applyNumberFormat="1" applyFont="1" applyFill="1" applyBorder="1" applyAlignment="1" applyProtection="1">
      <alignment vertical="center"/>
      <protection locked="0"/>
    </xf>
    <xf numFmtId="0" fontId="5" fillId="14" borderId="37" xfId="0" applyFont="1" applyFill="1" applyBorder="1" applyAlignment="1" applyProtection="1">
      <alignment horizontal="center" vertical="center" wrapText="1"/>
      <protection locked="0"/>
    </xf>
    <xf numFmtId="0" fontId="53" fillId="14" borderId="54" xfId="0" applyFont="1" applyFill="1" applyBorder="1"/>
    <xf numFmtId="0" fontId="20" fillId="0" borderId="54" xfId="0" applyFont="1" applyBorder="1"/>
    <xf numFmtId="0" fontId="53" fillId="0" borderId="54" xfId="0" applyFont="1" applyBorder="1"/>
    <xf numFmtId="0" fontId="53" fillId="0" borderId="96" xfId="0" applyFont="1" applyBorder="1"/>
    <xf numFmtId="0" fontId="25" fillId="0" borderId="13" xfId="0" applyFont="1" applyBorder="1" applyAlignment="1">
      <alignment horizontal="center"/>
    </xf>
    <xf numFmtId="0" fontId="36" fillId="0" borderId="54" xfId="1" applyFont="1" applyBorder="1" applyAlignment="1">
      <alignment horizontal="left" vertical="center" wrapText="1"/>
    </xf>
    <xf numFmtId="0" fontId="36" fillId="0" borderId="95" xfId="1" applyFont="1" applyBorder="1" applyAlignment="1">
      <alignment horizontal="left" vertical="center" wrapText="1"/>
    </xf>
    <xf numFmtId="164" fontId="46" fillId="0" borderId="95" xfId="1" applyNumberFormat="1" applyFont="1" applyBorder="1"/>
    <xf numFmtId="0" fontId="28" fillId="0" borderId="95" xfId="0" applyFont="1" applyBorder="1" applyAlignment="1">
      <alignment horizontal="center" vertical="center"/>
    </xf>
    <xf numFmtId="165" fontId="60" fillId="0" borderId="37" xfId="0" applyNumberFormat="1" applyFont="1" applyBorder="1" applyAlignment="1">
      <alignment horizontal="center" vertical="center"/>
    </xf>
    <xf numFmtId="165" fontId="60" fillId="0" borderId="13" xfId="0" applyNumberFormat="1" applyFont="1" applyBorder="1" applyAlignment="1">
      <alignment horizontal="center" vertical="center"/>
    </xf>
    <xf numFmtId="0" fontId="36" fillId="0" borderId="38" xfId="1" applyFont="1" applyBorder="1" applyAlignment="1">
      <alignment horizontal="left" vertical="center" wrapText="1"/>
    </xf>
    <xf numFmtId="0" fontId="36" fillId="0" borderId="13" xfId="1" applyFont="1" applyAlignment="1">
      <alignment horizontal="left" vertical="center" wrapText="1"/>
    </xf>
    <xf numFmtId="164" fontId="46" fillId="0" borderId="13" xfId="1" applyNumberFormat="1" applyFont="1"/>
    <xf numFmtId="0" fontId="3" fillId="0" borderId="97" xfId="0" applyFont="1" applyBorder="1" applyAlignment="1">
      <alignment vertical="center"/>
    </xf>
    <xf numFmtId="0" fontId="3" fillId="0" borderId="98" xfId="0" applyFont="1" applyBorder="1" applyAlignment="1">
      <alignment vertical="center"/>
    </xf>
    <xf numFmtId="0" fontId="36" fillId="0" borderId="81" xfId="1" applyFont="1" applyBorder="1" applyAlignment="1">
      <alignment horizontal="left" vertical="center" wrapText="1"/>
    </xf>
    <xf numFmtId="0" fontId="36" fillId="0" borderId="71" xfId="1" applyFont="1" applyBorder="1" applyAlignment="1">
      <alignment horizontal="left" vertical="center" wrapText="1"/>
    </xf>
    <xf numFmtId="0" fontId="36" fillId="0" borderId="82" xfId="1" applyFont="1" applyBorder="1" applyAlignment="1">
      <alignment horizontal="left" vertical="center" wrapText="1"/>
    </xf>
    <xf numFmtId="164" fontId="46" fillId="0" borderId="99" xfId="1" applyNumberFormat="1" applyFont="1" applyBorder="1"/>
    <xf numFmtId="0" fontId="28" fillId="0" borderId="100" xfId="0" applyFont="1" applyBorder="1" applyAlignment="1">
      <alignment horizontal="center" vertical="center"/>
    </xf>
    <xf numFmtId="165" fontId="60" fillId="0" borderId="100" xfId="0" applyNumberFormat="1" applyFont="1" applyBorder="1" applyAlignment="1">
      <alignment horizontal="center" vertical="center"/>
    </xf>
    <xf numFmtId="0" fontId="60" fillId="0" borderId="100" xfId="0" applyFont="1" applyBorder="1" applyAlignment="1">
      <alignment horizontal="center" vertical="center"/>
    </xf>
    <xf numFmtId="165" fontId="60" fillId="0" borderId="101" xfId="0" applyNumberFormat="1" applyFont="1" applyBorder="1" applyAlignment="1">
      <alignment horizontal="center" vertical="center"/>
    </xf>
    <xf numFmtId="164" fontId="46" fillId="0" borderId="102" xfId="1" applyNumberFormat="1" applyFont="1" applyBorder="1"/>
    <xf numFmtId="165" fontId="60" fillId="0" borderId="47" xfId="0" applyNumberFormat="1" applyFont="1" applyBorder="1" applyAlignment="1">
      <alignment horizontal="center" vertical="center"/>
    </xf>
    <xf numFmtId="164" fontId="46" fillId="0" borderId="103" xfId="1" applyNumberFormat="1" applyFont="1" applyBorder="1"/>
    <xf numFmtId="0" fontId="28" fillId="0" borderId="104" xfId="0" applyFont="1" applyBorder="1" applyAlignment="1">
      <alignment horizontal="center" vertical="center"/>
    </xf>
    <xf numFmtId="165" fontId="60" fillId="0" borderId="104" xfId="0" applyNumberFormat="1" applyFont="1" applyBorder="1" applyAlignment="1">
      <alignment horizontal="center" vertical="center"/>
    </xf>
    <xf numFmtId="165" fontId="60" fillId="0" borderId="105" xfId="0" applyNumberFormat="1" applyFont="1" applyBorder="1" applyAlignment="1">
      <alignment horizontal="center" vertical="center"/>
    </xf>
    <xf numFmtId="49" fontId="6" fillId="0" borderId="37" xfId="0" applyNumberFormat="1" applyFont="1" applyBorder="1" applyAlignment="1">
      <alignment horizontal="center" vertical="center" wrapText="1"/>
    </xf>
    <xf numFmtId="164" fontId="61" fillId="0" borderId="37" xfId="1" applyNumberFormat="1" applyFont="1" applyBorder="1" applyAlignment="1">
      <alignment horizontal="center" vertical="center" wrapText="1"/>
    </xf>
    <xf numFmtId="0" fontId="4" fillId="0" borderId="10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50" fillId="13" borderId="13" xfId="0" applyFont="1" applyFill="1" applyBorder="1" applyAlignment="1">
      <alignment horizontal="left" vertical="center"/>
    </xf>
    <xf numFmtId="0" fontId="50" fillId="16" borderId="13" xfId="0" applyFont="1" applyFill="1" applyBorder="1" applyAlignment="1">
      <alignment horizontal="left" vertical="center"/>
    </xf>
    <xf numFmtId="0" fontId="50" fillId="20" borderId="13" xfId="0" applyFont="1" applyFill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5" fillId="19" borderId="53" xfId="0" applyFont="1" applyFill="1" applyBorder="1" applyAlignment="1">
      <alignment horizontal="center" vertical="center" wrapText="1"/>
    </xf>
    <xf numFmtId="0" fontId="30" fillId="19" borderId="107" xfId="0" applyFont="1" applyFill="1" applyBorder="1" applyAlignment="1">
      <alignment horizontal="center" vertical="center"/>
    </xf>
    <xf numFmtId="0" fontId="30" fillId="18" borderId="108" xfId="0" applyFont="1" applyFill="1" applyBorder="1" applyAlignment="1">
      <alignment horizontal="center" vertical="center"/>
    </xf>
    <xf numFmtId="1" fontId="30" fillId="15" borderId="108" xfId="0" applyNumberFormat="1" applyFont="1" applyFill="1" applyBorder="1" applyAlignment="1">
      <alignment horizontal="center" vertical="center"/>
    </xf>
    <xf numFmtId="1" fontId="30" fillId="13" borderId="108" xfId="0" applyNumberFormat="1" applyFont="1" applyFill="1" applyBorder="1" applyAlignment="1">
      <alignment horizontal="center" vertical="center"/>
    </xf>
    <xf numFmtId="1" fontId="30" fillId="16" borderId="108" xfId="0" applyNumberFormat="1" applyFont="1" applyFill="1" applyBorder="1" applyAlignment="1">
      <alignment horizontal="center" vertical="center"/>
    </xf>
    <xf numFmtId="1" fontId="30" fillId="20" borderId="108" xfId="0" applyNumberFormat="1" applyFont="1" applyFill="1" applyBorder="1" applyAlignment="1">
      <alignment horizontal="center" vertical="center"/>
    </xf>
    <xf numFmtId="0" fontId="2" fillId="0" borderId="108" xfId="0" applyFont="1" applyBorder="1" applyAlignment="1">
      <alignment vertical="center" wrapText="1"/>
    </xf>
    <xf numFmtId="0" fontId="38" fillId="0" borderId="109" xfId="0" applyFont="1" applyBorder="1" applyAlignment="1">
      <alignment vertical="center" wrapText="1"/>
    </xf>
    <xf numFmtId="0" fontId="32" fillId="19" borderId="109" xfId="0" applyFont="1" applyFill="1" applyBorder="1" applyAlignment="1">
      <alignment horizontal="center" vertical="center"/>
    </xf>
    <xf numFmtId="0" fontId="32" fillId="18" borderId="110" xfId="0" applyFont="1" applyFill="1" applyBorder="1" applyAlignment="1">
      <alignment horizontal="center" vertical="center"/>
    </xf>
    <xf numFmtId="0" fontId="32" fillId="15" borderId="109" xfId="0" applyFont="1" applyFill="1" applyBorder="1" applyAlignment="1">
      <alignment horizontal="center" vertical="center"/>
    </xf>
    <xf numFmtId="0" fontId="32" fillId="13" borderId="109" xfId="0" applyFont="1" applyFill="1" applyBorder="1" applyAlignment="1">
      <alignment horizontal="center" vertical="center"/>
    </xf>
    <xf numFmtId="0" fontId="32" fillId="16" borderId="109" xfId="0" applyFont="1" applyFill="1" applyBorder="1" applyAlignment="1">
      <alignment horizontal="center" vertical="center"/>
    </xf>
    <xf numFmtId="0" fontId="32" fillId="20" borderId="109" xfId="0" applyFont="1" applyFill="1" applyBorder="1" applyAlignment="1">
      <alignment horizontal="center" vertical="center"/>
    </xf>
    <xf numFmtId="0" fontId="42" fillId="4" borderId="30" xfId="0" applyFont="1" applyFill="1" applyBorder="1" applyAlignment="1">
      <alignment horizontal="center" vertical="center" wrapText="1"/>
    </xf>
    <xf numFmtId="0" fontId="32" fillId="19" borderId="40" xfId="0" applyFont="1" applyFill="1" applyBorder="1" applyAlignment="1">
      <alignment horizontal="center" vertical="center" wrapText="1"/>
    </xf>
    <xf numFmtId="0" fontId="32" fillId="18" borderId="13" xfId="0" applyFont="1" applyFill="1" applyBorder="1" applyAlignment="1">
      <alignment horizontal="center" vertical="center" wrapText="1"/>
    </xf>
    <xf numFmtId="0" fontId="5" fillId="15" borderId="111" xfId="0" applyFont="1" applyFill="1" applyBorder="1" applyAlignment="1">
      <alignment horizontal="center" vertical="center" wrapText="1"/>
    </xf>
    <xf numFmtId="0" fontId="5" fillId="13" borderId="111" xfId="0" applyFont="1" applyFill="1" applyBorder="1" applyAlignment="1">
      <alignment horizontal="center" vertical="center" wrapText="1"/>
    </xf>
    <xf numFmtId="0" fontId="5" fillId="16" borderId="111" xfId="0" applyFont="1" applyFill="1" applyBorder="1" applyAlignment="1">
      <alignment horizontal="center" vertical="center" wrapText="1"/>
    </xf>
    <xf numFmtId="0" fontId="5" fillId="20" borderId="111" xfId="0" applyFont="1" applyFill="1" applyBorder="1" applyAlignment="1">
      <alignment horizontal="center" vertical="center" wrapText="1"/>
    </xf>
    <xf numFmtId="0" fontId="32" fillId="3" borderId="33" xfId="0" applyFont="1" applyFill="1" applyBorder="1" applyAlignment="1" applyProtection="1">
      <alignment vertical="center" wrapText="1"/>
      <protection locked="0"/>
    </xf>
    <xf numFmtId="164" fontId="41" fillId="19" borderId="23" xfId="0" applyNumberFormat="1" applyFont="1" applyFill="1" applyBorder="1" applyAlignment="1" applyProtection="1">
      <alignment horizontal="center" vertical="center"/>
      <protection locked="0"/>
    </xf>
    <xf numFmtId="164" fontId="41" fillId="18" borderId="23" xfId="0" applyNumberFormat="1" applyFont="1" applyFill="1" applyBorder="1" applyAlignment="1" applyProtection="1">
      <alignment horizontal="center" vertical="center"/>
      <protection locked="0"/>
    </xf>
    <xf numFmtId="164" fontId="41" fillId="15" borderId="23" xfId="0" applyNumberFormat="1" applyFont="1" applyFill="1" applyBorder="1" applyAlignment="1" applyProtection="1">
      <alignment horizontal="center" vertical="center"/>
      <protection locked="0"/>
    </xf>
    <xf numFmtId="164" fontId="41" fillId="13" borderId="23" xfId="0" applyNumberFormat="1" applyFont="1" applyFill="1" applyBorder="1" applyAlignment="1" applyProtection="1">
      <alignment horizontal="center" vertical="center"/>
      <protection locked="0"/>
    </xf>
    <xf numFmtId="164" fontId="41" fillId="16" borderId="23" xfId="0" applyNumberFormat="1" applyFont="1" applyFill="1" applyBorder="1" applyAlignment="1" applyProtection="1">
      <alignment horizontal="center" vertical="center"/>
      <protection locked="0"/>
    </xf>
    <xf numFmtId="164" fontId="41" fillId="20" borderId="23" xfId="0" applyNumberFormat="1" applyFont="1" applyFill="1" applyBorder="1" applyAlignment="1" applyProtection="1">
      <alignment horizontal="center" vertical="center"/>
      <protection locked="0"/>
    </xf>
    <xf numFmtId="164" fontId="62" fillId="15" borderId="68" xfId="0" applyNumberFormat="1" applyFont="1" applyFill="1" applyBorder="1" applyAlignment="1">
      <alignment horizontal="center" vertical="center"/>
    </xf>
    <xf numFmtId="164" fontId="62" fillId="13" borderId="68" xfId="0" applyNumberFormat="1" applyFont="1" applyFill="1" applyBorder="1" applyAlignment="1">
      <alignment horizontal="center" vertical="center"/>
    </xf>
    <xf numFmtId="164" fontId="62" fillId="16" borderId="68" xfId="0" applyNumberFormat="1" applyFont="1" applyFill="1" applyBorder="1" applyAlignment="1">
      <alignment horizontal="center" vertical="center"/>
    </xf>
    <xf numFmtId="164" fontId="62" fillId="20" borderId="68" xfId="0" applyNumberFormat="1" applyFont="1" applyFill="1" applyBorder="1" applyAlignment="1">
      <alignment horizontal="center" vertical="center"/>
    </xf>
    <xf numFmtId="0" fontId="5" fillId="0" borderId="37" xfId="0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4" fillId="0" borderId="37" xfId="0" applyFont="1" applyBorder="1"/>
    <xf numFmtId="0" fontId="65" fillId="0" borderId="54" xfId="0" applyFont="1" applyBorder="1"/>
    <xf numFmtId="0" fontId="65" fillId="0" borderId="37" xfId="0" applyFont="1" applyBorder="1"/>
    <xf numFmtId="0" fontId="64" fillId="0" borderId="37" xfId="0" applyFont="1" applyBorder="1" applyAlignment="1">
      <alignment horizontal="left"/>
    </xf>
    <xf numFmtId="6" fontId="64" fillId="0" borderId="37" xfId="0" applyNumberFormat="1" applyFont="1" applyBorder="1" applyAlignment="1">
      <alignment horizontal="center"/>
    </xf>
    <xf numFmtId="0" fontId="66" fillId="0" borderId="37" xfId="0" applyFont="1" applyBorder="1"/>
    <xf numFmtId="0" fontId="67" fillId="0" borderId="54" xfId="0" applyFont="1" applyBorder="1"/>
    <xf numFmtId="0" fontId="67" fillId="0" borderId="37" xfId="0" applyFont="1" applyBorder="1"/>
    <xf numFmtId="0" fontId="66" fillId="0" borderId="37" xfId="0" applyFont="1" applyBorder="1" applyAlignment="1">
      <alignment horizontal="left"/>
    </xf>
    <xf numFmtId="6" fontId="66" fillId="0" borderId="37" xfId="0" applyNumberFormat="1" applyFont="1" applyBorder="1" applyAlignment="1">
      <alignment horizontal="center"/>
    </xf>
    <xf numFmtId="0" fontId="68" fillId="0" borderId="37" xfId="0" applyFont="1" applyBorder="1"/>
    <xf numFmtId="0" fontId="13" fillId="0" borderId="54" xfId="0" applyFont="1" applyBorder="1"/>
    <xf numFmtId="0" fontId="13" fillId="0" borderId="37" xfId="0" applyFont="1" applyBorder="1"/>
    <xf numFmtId="0" fontId="68" fillId="0" borderId="37" xfId="0" applyFont="1" applyBorder="1" applyAlignment="1">
      <alignment horizontal="left"/>
    </xf>
    <xf numFmtId="6" fontId="68" fillId="0" borderId="37" xfId="0" applyNumberFormat="1" applyFont="1" applyBorder="1" applyAlignment="1">
      <alignment horizontal="center"/>
    </xf>
    <xf numFmtId="0" fontId="63" fillId="18" borderId="83" xfId="0" applyFont="1" applyFill="1" applyBorder="1" applyAlignment="1">
      <alignment vertical="center" wrapText="1"/>
    </xf>
    <xf numFmtId="0" fontId="63" fillId="18" borderId="35" xfId="0" applyFont="1" applyFill="1" applyBorder="1" applyAlignment="1">
      <alignment vertical="center" wrapText="1"/>
    </xf>
    <xf numFmtId="0" fontId="63" fillId="0" borderId="8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25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5" fillId="14" borderId="95" xfId="0" applyFont="1" applyFill="1" applyBorder="1" applyAlignment="1">
      <alignment vertical="center"/>
    </xf>
    <xf numFmtId="0" fontId="56" fillId="14" borderId="114" xfId="0" applyFont="1" applyFill="1" applyBorder="1" applyAlignment="1">
      <alignment vertical="center"/>
    </xf>
    <xf numFmtId="0" fontId="56" fillId="14" borderId="115" xfId="0" applyFont="1" applyFill="1" applyBorder="1" applyAlignment="1">
      <alignment vertical="center"/>
    </xf>
    <xf numFmtId="0" fontId="57" fillId="14" borderId="115" xfId="0" applyFont="1" applyFill="1" applyBorder="1" applyAlignment="1">
      <alignment horizontal="left" vertical="center"/>
    </xf>
    <xf numFmtId="0" fontId="55" fillId="14" borderId="115" xfId="0" applyFont="1" applyFill="1" applyBorder="1" applyAlignment="1">
      <alignment horizontal="left" vertical="center"/>
    </xf>
    <xf numFmtId="6" fontId="57" fillId="14" borderId="95" xfId="0" applyNumberFormat="1" applyFont="1" applyFill="1" applyBorder="1" applyAlignment="1">
      <alignment horizontal="center" vertical="center"/>
    </xf>
    <xf numFmtId="0" fontId="64" fillId="0" borderId="37" xfId="0" applyFont="1" applyBorder="1" applyAlignment="1">
      <alignment wrapText="1"/>
    </xf>
    <xf numFmtId="0" fontId="65" fillId="0" borderId="37" xfId="0" applyFont="1" applyBorder="1" applyAlignment="1">
      <alignment wrapText="1"/>
    </xf>
    <xf numFmtId="0" fontId="64" fillId="0" borderId="37" xfId="0" applyFont="1" applyBorder="1" applyAlignment="1">
      <alignment horizontal="left" wrapText="1"/>
    </xf>
    <xf numFmtId="6" fontId="64" fillId="0" borderId="37" xfId="0" applyNumberFormat="1" applyFont="1" applyBorder="1" applyAlignment="1">
      <alignment horizontal="center" wrapText="1"/>
    </xf>
    <xf numFmtId="0" fontId="66" fillId="0" borderId="37" xfId="0" applyFont="1" applyBorder="1" applyAlignment="1">
      <alignment wrapText="1"/>
    </xf>
    <xf numFmtId="0" fontId="67" fillId="0" borderId="37" xfId="0" applyFont="1" applyBorder="1" applyAlignment="1">
      <alignment wrapText="1"/>
    </xf>
    <xf numFmtId="0" fontId="66" fillId="0" borderId="37" xfId="0" applyFont="1" applyBorder="1" applyAlignment="1">
      <alignment horizontal="left" wrapText="1"/>
    </xf>
    <xf numFmtId="6" fontId="66" fillId="0" borderId="37" xfId="0" applyNumberFormat="1" applyFont="1" applyBorder="1" applyAlignment="1">
      <alignment horizontal="center" wrapText="1"/>
    </xf>
    <xf numFmtId="0" fontId="49" fillId="0" borderId="37" xfId="0" applyFont="1" applyBorder="1" applyAlignment="1">
      <alignment wrapText="1"/>
    </xf>
    <xf numFmtId="0" fontId="20" fillId="0" borderId="37" xfId="0" applyFont="1" applyBorder="1" applyAlignment="1">
      <alignment wrapText="1"/>
    </xf>
    <xf numFmtId="0" fontId="25" fillId="0" borderId="37" xfId="0" applyFont="1" applyBorder="1" applyAlignment="1">
      <alignment horizontal="left" wrapText="1"/>
    </xf>
    <xf numFmtId="0" fontId="0" fillId="0" borderId="37" xfId="0" applyBorder="1" applyAlignment="1">
      <alignment horizontal="left" wrapText="1"/>
    </xf>
    <xf numFmtId="6" fontId="54" fillId="0" borderId="37" xfId="0" applyNumberFormat="1" applyFont="1" applyBorder="1" applyAlignment="1">
      <alignment horizontal="center" wrapText="1"/>
    </xf>
    <xf numFmtId="0" fontId="66" fillId="0" borderId="37" xfId="0" applyFont="1" applyBorder="1" applyAlignment="1">
      <alignment horizontal="center" wrapText="1"/>
    </xf>
    <xf numFmtId="0" fontId="25" fillId="0" borderId="38" xfId="0" applyFont="1" applyBorder="1" applyAlignment="1">
      <alignment horizontal="center" wrapText="1"/>
    </xf>
    <xf numFmtId="0" fontId="25" fillId="0" borderId="72" xfId="0" applyFont="1" applyBorder="1" applyAlignment="1">
      <alignment horizontal="center" wrapText="1"/>
    </xf>
    <xf numFmtId="0" fontId="25" fillId="0" borderId="54" xfId="0" applyFont="1" applyBorder="1" applyAlignment="1">
      <alignment horizontal="center" wrapText="1"/>
    </xf>
    <xf numFmtId="0" fontId="63" fillId="0" borderId="112" xfId="0" applyFont="1" applyBorder="1" applyAlignment="1">
      <alignment horizontal="center" vertical="center" wrapText="1"/>
    </xf>
    <xf numFmtId="0" fontId="3" fillId="0" borderId="112" xfId="0" applyFont="1" applyBorder="1" applyAlignment="1">
      <alignment horizontal="center" vertical="center" wrapText="1"/>
    </xf>
    <xf numFmtId="0" fontId="25" fillId="14" borderId="116" xfId="0" applyFont="1" applyFill="1" applyBorder="1" applyAlignment="1">
      <alignment horizontal="center" vertical="center" wrapText="1"/>
    </xf>
    <xf numFmtId="0" fontId="25" fillId="14" borderId="113" xfId="0" applyFont="1" applyFill="1" applyBorder="1" applyAlignment="1">
      <alignment horizontal="center" vertical="center" wrapText="1"/>
    </xf>
    <xf numFmtId="0" fontId="25" fillId="14" borderId="96" xfId="0" applyFont="1" applyFill="1" applyBorder="1" applyAlignment="1">
      <alignment horizontal="center" vertical="center" wrapText="1"/>
    </xf>
    <xf numFmtId="0" fontId="64" fillId="0" borderId="37" xfId="0" applyFont="1" applyBorder="1" applyAlignment="1">
      <alignment horizontal="center" wrapText="1"/>
    </xf>
    <xf numFmtId="0" fontId="66" fillId="0" borderId="37" xfId="0" applyFont="1" applyBorder="1" applyAlignment="1">
      <alignment horizontal="center"/>
    </xf>
    <xf numFmtId="0" fontId="68" fillId="0" borderId="38" xfId="0" applyFont="1" applyBorder="1" applyAlignment="1">
      <alignment horizontal="center"/>
    </xf>
    <xf numFmtId="0" fontId="68" fillId="0" borderId="72" xfId="0" applyFont="1" applyBorder="1" applyAlignment="1">
      <alignment horizontal="center"/>
    </xf>
    <xf numFmtId="0" fontId="68" fillId="0" borderId="54" xfId="0" applyFont="1" applyBorder="1" applyAlignment="1">
      <alignment horizontal="center"/>
    </xf>
    <xf numFmtId="0" fontId="8" fillId="10" borderId="3" xfId="0" applyFont="1" applyFill="1" applyBorder="1" applyAlignment="1">
      <alignment horizontal="center" vertical="center" wrapText="1"/>
    </xf>
    <xf numFmtId="0" fontId="8" fillId="10" borderId="28" xfId="0" applyFont="1" applyFill="1" applyBorder="1" applyAlignment="1">
      <alignment horizontal="center" vertical="center" wrapText="1"/>
    </xf>
    <xf numFmtId="0" fontId="39" fillId="9" borderId="2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left" vertical="center" wrapText="1"/>
    </xf>
    <xf numFmtId="0" fontId="21" fillId="0" borderId="40" xfId="0" applyFont="1" applyBorder="1" applyAlignment="1">
      <alignment horizontal="left" vertical="center" wrapText="1"/>
    </xf>
    <xf numFmtId="0" fontId="21" fillId="0" borderId="87" xfId="0" applyFont="1" applyBorder="1" applyAlignment="1">
      <alignment horizontal="left" vertical="center" wrapText="1"/>
    </xf>
    <xf numFmtId="0" fontId="5" fillId="18" borderId="3" xfId="0" applyFont="1" applyFill="1" applyBorder="1" applyAlignment="1">
      <alignment horizontal="center" vertical="center" wrapText="1"/>
    </xf>
    <xf numFmtId="0" fontId="5" fillId="18" borderId="28" xfId="0" applyFont="1" applyFill="1" applyBorder="1" applyAlignment="1">
      <alignment horizontal="center" vertical="center" wrapText="1"/>
    </xf>
    <xf numFmtId="0" fontId="5" fillId="18" borderId="94" xfId="0" applyFont="1" applyFill="1" applyBorder="1" applyAlignment="1">
      <alignment horizontal="center" vertical="center" wrapText="1"/>
    </xf>
    <xf numFmtId="0" fontId="42" fillId="14" borderId="38" xfId="0" applyFont="1" applyFill="1" applyBorder="1" applyAlignment="1">
      <alignment horizontal="center" vertical="center"/>
    </xf>
    <xf numFmtId="0" fontId="42" fillId="14" borderId="72" xfId="0" applyFont="1" applyFill="1" applyBorder="1" applyAlignment="1">
      <alignment horizontal="center" vertical="center"/>
    </xf>
    <xf numFmtId="0" fontId="42" fillId="14" borderId="54" xfId="0" applyFont="1" applyFill="1" applyBorder="1" applyAlignment="1">
      <alignment horizontal="center" vertical="center"/>
    </xf>
    <xf numFmtId="1" fontId="32" fillId="15" borderId="84" xfId="0" applyNumberFormat="1" applyFont="1" applyFill="1" applyBorder="1" applyAlignment="1">
      <alignment horizontal="center" vertical="center"/>
    </xf>
    <xf numFmtId="1" fontId="32" fillId="15" borderId="40" xfId="0" applyNumberFormat="1" applyFont="1" applyFill="1" applyBorder="1" applyAlignment="1">
      <alignment horizontal="center" vertical="center"/>
    </xf>
    <xf numFmtId="1" fontId="32" fillId="15" borderId="87" xfId="0" applyNumberFormat="1" applyFont="1" applyFill="1" applyBorder="1" applyAlignment="1">
      <alignment horizontal="center" vertical="center"/>
    </xf>
    <xf numFmtId="1" fontId="32" fillId="13" borderId="84" xfId="0" applyNumberFormat="1" applyFont="1" applyFill="1" applyBorder="1" applyAlignment="1">
      <alignment horizontal="center" vertical="center"/>
    </xf>
    <xf numFmtId="1" fontId="32" fillId="13" borderId="40" xfId="0" applyNumberFormat="1" applyFont="1" applyFill="1" applyBorder="1" applyAlignment="1">
      <alignment horizontal="center" vertical="center"/>
    </xf>
    <xf numFmtId="1" fontId="32" fillId="13" borderId="87" xfId="0" applyNumberFormat="1" applyFont="1" applyFill="1" applyBorder="1" applyAlignment="1">
      <alignment horizontal="center" vertical="center"/>
    </xf>
    <xf numFmtId="1" fontId="32" fillId="16" borderId="84" xfId="0" applyNumberFormat="1" applyFont="1" applyFill="1" applyBorder="1" applyAlignment="1">
      <alignment horizontal="center" vertical="center"/>
    </xf>
    <xf numFmtId="1" fontId="32" fillId="16" borderId="40" xfId="0" applyNumberFormat="1" applyFont="1" applyFill="1" applyBorder="1" applyAlignment="1">
      <alignment horizontal="center" vertical="center"/>
    </xf>
    <xf numFmtId="1" fontId="32" fillId="16" borderId="87" xfId="0" applyNumberFormat="1" applyFont="1" applyFill="1" applyBorder="1" applyAlignment="1">
      <alignment horizontal="center" vertical="center"/>
    </xf>
    <xf numFmtId="1" fontId="32" fillId="20" borderId="84" xfId="0" applyNumberFormat="1" applyFont="1" applyFill="1" applyBorder="1" applyAlignment="1">
      <alignment horizontal="center" vertical="center"/>
    </xf>
    <xf numFmtId="1" fontId="32" fillId="20" borderId="40" xfId="0" applyNumberFormat="1" applyFont="1" applyFill="1" applyBorder="1" applyAlignment="1">
      <alignment horizontal="center" vertical="center"/>
    </xf>
    <xf numFmtId="1" fontId="32" fillId="20" borderId="87" xfId="0" applyNumberFormat="1" applyFont="1" applyFill="1" applyBorder="1" applyAlignment="1">
      <alignment horizontal="center" vertical="center"/>
    </xf>
    <xf numFmtId="0" fontId="55" fillId="0" borderId="37" xfId="0" applyFont="1" applyBorder="1" applyAlignment="1">
      <alignment horizontal="center"/>
    </xf>
    <xf numFmtId="0" fontId="58" fillId="0" borderId="72" xfId="0" applyFont="1" applyBorder="1" applyAlignment="1">
      <alignment horizontal="center"/>
    </xf>
    <xf numFmtId="0" fontId="58" fillId="0" borderId="37" xfId="0" applyFont="1" applyBorder="1" applyAlignment="1">
      <alignment horizontal="center"/>
    </xf>
    <xf numFmtId="0" fontId="54" fillId="14" borderId="37" xfId="0" applyFont="1" applyFill="1" applyBorder="1" applyAlignment="1">
      <alignment horizontal="center"/>
    </xf>
    <xf numFmtId="0" fontId="25" fillId="0" borderId="37" xfId="0" applyFont="1" applyBorder="1" applyAlignment="1">
      <alignment horizontal="center"/>
    </xf>
    <xf numFmtId="0" fontId="64" fillId="0" borderId="37" xfId="0" applyFont="1" applyBorder="1" applyAlignment="1">
      <alignment horizontal="center"/>
    </xf>
    <xf numFmtId="0" fontId="25" fillId="14" borderId="37" xfId="0" applyFont="1" applyFill="1" applyBorder="1" applyAlignment="1">
      <alignment horizontal="center"/>
    </xf>
    <xf numFmtId="0" fontId="25" fillId="0" borderId="38" xfId="0" applyFont="1" applyBorder="1" applyAlignment="1">
      <alignment horizontal="center"/>
    </xf>
    <xf numFmtId="0" fontId="25" fillId="0" borderId="72" xfId="0" applyFont="1" applyBorder="1" applyAlignment="1">
      <alignment horizontal="center"/>
    </xf>
    <xf numFmtId="0" fontId="25" fillId="0" borderId="54" xfId="0" applyFont="1" applyBorder="1" applyAlignment="1">
      <alignment horizontal="center"/>
    </xf>
    <xf numFmtId="0" fontId="6" fillId="0" borderId="37" xfId="0" applyFont="1" applyBorder="1" applyAlignment="1">
      <alignment horizontal="center" vertical="center" wrapText="1"/>
    </xf>
    <xf numFmtId="0" fontId="64" fillId="0" borderId="38" xfId="0" applyFont="1" applyBorder="1" applyAlignment="1">
      <alignment horizontal="center"/>
    </xf>
    <xf numFmtId="0" fontId="64" fillId="0" borderId="72" xfId="0" applyFont="1" applyBorder="1" applyAlignment="1">
      <alignment horizontal="center"/>
    </xf>
    <xf numFmtId="0" fontId="64" fillId="0" borderId="54" xfId="0" applyFont="1" applyBorder="1" applyAlignment="1">
      <alignment horizontal="center"/>
    </xf>
    <xf numFmtId="0" fontId="64" fillId="0" borderId="38" xfId="0" applyFont="1" applyBorder="1" applyAlignment="1">
      <alignment horizontal="center" wrapText="1"/>
    </xf>
    <xf numFmtId="0" fontId="64" fillId="0" borderId="72" xfId="0" applyFont="1" applyBorder="1" applyAlignment="1">
      <alignment horizontal="center" wrapText="1"/>
    </xf>
    <xf numFmtId="0" fontId="64" fillId="0" borderId="54" xfId="0" applyFont="1" applyBorder="1" applyAlignment="1">
      <alignment horizontal="center" wrapText="1"/>
    </xf>
  </cellXfs>
  <cellStyles count="2">
    <cellStyle name="Normal" xfId="0" builtinId="0"/>
    <cellStyle name="Normal 2" xfId="1" xr:uid="{9C64C902-41D9-45C0-AD88-BBF0A4289014}"/>
  </cellStyles>
  <dxfs count="0"/>
  <tableStyles count="0" defaultTableStyle="TableStyleMedium2" defaultPivotStyle="PivotStyleLight16"/>
  <colors>
    <mruColors>
      <color rgb="FFFFFFBD"/>
      <color rgb="FFFFCCFF"/>
      <color rgb="FFFFCC66"/>
      <color rgb="FFFFCC00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FFF00"/>
      </a:accent1>
      <a:accent2>
        <a:srgbClr val="FF0000"/>
      </a:accent2>
      <a:accent3>
        <a:srgbClr val="00B0F0"/>
      </a:accent3>
      <a:accent4>
        <a:srgbClr val="BFBFBF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72"/>
  <sheetViews>
    <sheetView tabSelected="1" topLeftCell="A30" zoomScaleNormal="100" workbookViewId="0">
      <selection activeCell="M141" sqref="M141"/>
    </sheetView>
  </sheetViews>
  <sheetFormatPr defaultColWidth="12.625" defaultRowHeight="15" x14ac:dyDescent="0.2"/>
  <cols>
    <col min="1" max="1" width="10.875" style="62" customWidth="1"/>
    <col min="2" max="2" width="58.375" customWidth="1"/>
    <col min="3" max="4" width="20.125" style="4" hidden="1" customWidth="1"/>
    <col min="5" max="5" width="17" style="41" hidden="1" customWidth="1"/>
    <col min="6" max="6" width="14.5" style="14" hidden="1" customWidth="1"/>
    <col min="7" max="7" width="17.25" style="78" customWidth="1"/>
    <col min="8" max="12" width="17.125" style="78" customWidth="1"/>
    <col min="13" max="13" width="54.75" style="78" customWidth="1"/>
    <col min="14" max="19" width="8" customWidth="1"/>
    <col min="20" max="20" width="16.125" customWidth="1"/>
    <col min="21" max="24" width="9.875" bestFit="1" customWidth="1"/>
    <col min="25" max="25" width="7.625" customWidth="1"/>
    <col min="26" max="26" width="7.625" hidden="1" customWidth="1"/>
  </cols>
  <sheetData>
    <row r="1" spans="1:24" ht="27" thickBot="1" x14ac:dyDescent="0.25">
      <c r="A1" s="400"/>
      <c r="B1" s="80" t="s">
        <v>219</v>
      </c>
      <c r="C1" s="26" t="s">
        <v>0</v>
      </c>
      <c r="D1" s="27" t="s">
        <v>1</v>
      </c>
      <c r="E1" s="499" t="s">
        <v>2</v>
      </c>
      <c r="F1" s="500"/>
      <c r="G1" s="502" t="s">
        <v>86</v>
      </c>
      <c r="H1" s="503"/>
      <c r="I1" s="507" t="s">
        <v>85</v>
      </c>
      <c r="J1" s="508"/>
      <c r="K1" s="508"/>
      <c r="L1" s="509"/>
      <c r="M1" s="98" t="s">
        <v>125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48" thickBot="1" x14ac:dyDescent="0.25">
      <c r="A2" s="400">
        <v>1</v>
      </c>
      <c r="B2" s="83" t="s">
        <v>3</v>
      </c>
      <c r="C2" s="84" t="s">
        <v>4</v>
      </c>
      <c r="D2" s="84" t="s">
        <v>5</v>
      </c>
      <c r="E2" s="84" t="s">
        <v>6</v>
      </c>
      <c r="F2" s="85" t="s">
        <v>7</v>
      </c>
      <c r="G2" s="261" t="s">
        <v>8</v>
      </c>
      <c r="H2" s="226" t="s">
        <v>201</v>
      </c>
      <c r="I2" s="180" t="s">
        <v>128</v>
      </c>
      <c r="J2" s="90" t="s">
        <v>129</v>
      </c>
      <c r="K2" s="208" t="s">
        <v>130</v>
      </c>
      <c r="L2" s="313" t="s">
        <v>131</v>
      </c>
      <c r="M2" s="99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63" x14ac:dyDescent="0.2">
      <c r="A3" s="401">
        <f t="shared" ref="A3:A96" si="0">SUM(A2+1)</f>
        <v>2</v>
      </c>
      <c r="B3" s="64" t="s">
        <v>10</v>
      </c>
      <c r="C3" s="28">
        <v>190666</v>
      </c>
      <c r="D3" s="29">
        <v>224062</v>
      </c>
      <c r="E3" s="46">
        <v>246894</v>
      </c>
      <c r="F3" s="20">
        <v>306500</v>
      </c>
      <c r="G3" s="262">
        <v>412023</v>
      </c>
      <c r="H3" s="227">
        <v>386000</v>
      </c>
      <c r="I3" s="181">
        <v>365000</v>
      </c>
      <c r="J3" s="197">
        <v>365000</v>
      </c>
      <c r="K3" s="209">
        <v>365000</v>
      </c>
      <c r="L3" s="314">
        <v>365000</v>
      </c>
      <c r="M3" s="100" t="s">
        <v>218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x14ac:dyDescent="0.2">
      <c r="A4" s="401">
        <f t="shared" si="0"/>
        <v>3</v>
      </c>
      <c r="B4" s="65" t="s">
        <v>77</v>
      </c>
      <c r="C4" s="30">
        <v>2633</v>
      </c>
      <c r="D4" s="31">
        <v>3296</v>
      </c>
      <c r="E4" s="30">
        <v>2287</v>
      </c>
      <c r="F4" s="18">
        <v>4000</v>
      </c>
      <c r="G4" s="263">
        <v>3500</v>
      </c>
      <c r="H4" s="228">
        <v>3500</v>
      </c>
      <c r="I4" s="181">
        <v>7925</v>
      </c>
      <c r="J4" s="197">
        <v>7925</v>
      </c>
      <c r="K4" s="209">
        <v>7925</v>
      </c>
      <c r="L4" s="314">
        <v>7925</v>
      </c>
      <c r="M4" s="356" t="s">
        <v>109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x14ac:dyDescent="0.2">
      <c r="A5" s="401">
        <f t="shared" si="0"/>
        <v>4</v>
      </c>
      <c r="B5" s="65" t="s">
        <v>11</v>
      </c>
      <c r="C5" s="30">
        <v>789</v>
      </c>
      <c r="D5" s="31">
        <v>1558</v>
      </c>
      <c r="E5" s="30">
        <v>2575</v>
      </c>
      <c r="F5" s="18">
        <v>500</v>
      </c>
      <c r="G5" s="263">
        <v>2750</v>
      </c>
      <c r="H5" s="229">
        <v>2750</v>
      </c>
      <c r="I5" s="181">
        <v>3025</v>
      </c>
      <c r="J5" s="197">
        <f t="shared" ref="J5:K12" si="1">G5*110%</f>
        <v>3025.0000000000005</v>
      </c>
      <c r="K5" s="209">
        <f t="shared" si="1"/>
        <v>3025.0000000000005</v>
      </c>
      <c r="L5" s="314">
        <v>3025</v>
      </c>
      <c r="M5" s="104" t="s">
        <v>105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x14ac:dyDescent="0.2">
      <c r="A6" s="401">
        <f t="shared" si="0"/>
        <v>5</v>
      </c>
      <c r="B6" s="65" t="s">
        <v>12</v>
      </c>
      <c r="C6" s="30">
        <v>2525</v>
      </c>
      <c r="D6" s="31">
        <v>2870</v>
      </c>
      <c r="E6" s="30">
        <v>2343</v>
      </c>
      <c r="F6" s="6">
        <v>2600</v>
      </c>
      <c r="G6" s="263">
        <v>3500</v>
      </c>
      <c r="H6" s="229">
        <v>3500</v>
      </c>
      <c r="I6" s="181">
        <v>3850</v>
      </c>
      <c r="J6" s="197">
        <f>G6*110%</f>
        <v>3850.0000000000005</v>
      </c>
      <c r="K6" s="209">
        <f>H6*110%</f>
        <v>3850.0000000000005</v>
      </c>
      <c r="L6" s="314">
        <v>3850</v>
      </c>
      <c r="M6" s="10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x14ac:dyDescent="0.2">
      <c r="A7" s="401">
        <f t="shared" si="0"/>
        <v>6</v>
      </c>
      <c r="B7" s="65" t="s">
        <v>87</v>
      </c>
      <c r="C7" s="30">
        <v>2034</v>
      </c>
      <c r="D7" s="31">
        <v>545</v>
      </c>
      <c r="E7" s="30">
        <v>1564</v>
      </c>
      <c r="F7" s="6">
        <v>1750</v>
      </c>
      <c r="G7" s="263">
        <v>2300</v>
      </c>
      <c r="H7" s="229">
        <v>2300</v>
      </c>
      <c r="I7" s="181">
        <v>2530</v>
      </c>
      <c r="J7" s="197">
        <f t="shared" si="1"/>
        <v>2530</v>
      </c>
      <c r="K7" s="209">
        <f t="shared" si="1"/>
        <v>2530</v>
      </c>
      <c r="L7" s="314">
        <v>2530</v>
      </c>
      <c r="M7" s="10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">
      <c r="A8" s="401">
        <f t="shared" si="0"/>
        <v>7</v>
      </c>
      <c r="B8" s="65" t="s">
        <v>13</v>
      </c>
      <c r="C8" s="30">
        <v>1549</v>
      </c>
      <c r="D8" s="31">
        <v>1592</v>
      </c>
      <c r="E8" s="30">
        <v>1496</v>
      </c>
      <c r="F8" s="6">
        <v>2000</v>
      </c>
      <c r="G8" s="263">
        <v>1600</v>
      </c>
      <c r="H8" s="229">
        <v>1600</v>
      </c>
      <c r="I8" s="181">
        <v>1760</v>
      </c>
      <c r="J8" s="197">
        <f t="shared" si="1"/>
        <v>1760.0000000000002</v>
      </c>
      <c r="K8" s="209">
        <f t="shared" si="1"/>
        <v>1760.0000000000002</v>
      </c>
      <c r="L8" s="314">
        <v>1760</v>
      </c>
      <c r="M8" s="10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x14ac:dyDescent="0.2">
      <c r="A9" s="401">
        <f t="shared" si="0"/>
        <v>8</v>
      </c>
      <c r="B9" s="65" t="s">
        <v>60</v>
      </c>
      <c r="C9" s="30"/>
      <c r="D9" s="31"/>
      <c r="E9" s="30">
        <v>0</v>
      </c>
      <c r="F9" s="6"/>
      <c r="G9" s="263">
        <v>4400</v>
      </c>
      <c r="H9" s="229">
        <v>4400</v>
      </c>
      <c r="I9" s="181">
        <v>4840</v>
      </c>
      <c r="J9" s="197">
        <f t="shared" si="1"/>
        <v>4840</v>
      </c>
      <c r="K9" s="209">
        <f t="shared" si="1"/>
        <v>4840</v>
      </c>
      <c r="L9" s="314">
        <v>4840</v>
      </c>
      <c r="M9" s="102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1.5" x14ac:dyDescent="0.2">
      <c r="A10" s="401">
        <f t="shared" si="0"/>
        <v>9</v>
      </c>
      <c r="B10" s="65" t="s">
        <v>61</v>
      </c>
      <c r="C10" s="30"/>
      <c r="D10" s="31"/>
      <c r="E10" s="30">
        <v>0</v>
      </c>
      <c r="F10" s="6"/>
      <c r="G10" s="263">
        <v>10000</v>
      </c>
      <c r="H10" s="229">
        <v>10000</v>
      </c>
      <c r="I10" s="181">
        <v>11000</v>
      </c>
      <c r="J10" s="197">
        <f t="shared" si="1"/>
        <v>11000</v>
      </c>
      <c r="K10" s="209">
        <f t="shared" si="1"/>
        <v>11000</v>
      </c>
      <c r="L10" s="314">
        <v>11000</v>
      </c>
      <c r="M10" s="103" t="s">
        <v>106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1.5" x14ac:dyDescent="0.2">
      <c r="A11" s="401">
        <f t="shared" si="0"/>
        <v>10</v>
      </c>
      <c r="B11" s="65" t="s">
        <v>14</v>
      </c>
      <c r="C11" s="30">
        <v>5536</v>
      </c>
      <c r="D11" s="31">
        <v>7365</v>
      </c>
      <c r="E11" s="30">
        <v>7431</v>
      </c>
      <c r="F11" s="6">
        <v>7431</v>
      </c>
      <c r="G11" s="263">
        <v>29000</v>
      </c>
      <c r="H11" s="229">
        <v>30902</v>
      </c>
      <c r="I11" s="181">
        <v>33992</v>
      </c>
      <c r="J11" s="197">
        <v>33992</v>
      </c>
      <c r="K11" s="209">
        <f t="shared" si="1"/>
        <v>33992.200000000004</v>
      </c>
      <c r="L11" s="314">
        <v>33992</v>
      </c>
      <c r="M11" s="104" t="s">
        <v>107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x14ac:dyDescent="0.2">
      <c r="A12" s="401">
        <f>SUM(A11+1)</f>
        <v>11</v>
      </c>
      <c r="B12" s="65" t="s">
        <v>62</v>
      </c>
      <c r="C12" s="30"/>
      <c r="D12" s="31"/>
      <c r="E12" s="30">
        <v>0</v>
      </c>
      <c r="F12" s="6"/>
      <c r="G12" s="263">
        <v>7500</v>
      </c>
      <c r="H12" s="229">
        <v>7500</v>
      </c>
      <c r="I12" s="181">
        <v>8250</v>
      </c>
      <c r="J12" s="197">
        <f t="shared" si="1"/>
        <v>8250</v>
      </c>
      <c r="K12" s="209">
        <f t="shared" si="1"/>
        <v>8250</v>
      </c>
      <c r="L12" s="314">
        <v>8250</v>
      </c>
      <c r="M12" s="103" t="s">
        <v>108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x14ac:dyDescent="0.2">
      <c r="A13" s="401">
        <f t="shared" si="0"/>
        <v>12</v>
      </c>
      <c r="B13" s="65" t="s">
        <v>15</v>
      </c>
      <c r="C13" s="30">
        <v>2012</v>
      </c>
      <c r="D13" s="31">
        <v>864</v>
      </c>
      <c r="E13" s="30">
        <v>5082</v>
      </c>
      <c r="F13" s="18">
        <v>1500</v>
      </c>
      <c r="G13" s="263">
        <v>15000</v>
      </c>
      <c r="H13" s="229">
        <v>10000</v>
      </c>
      <c r="I13" s="181">
        <v>1500</v>
      </c>
      <c r="J13" s="197">
        <v>1500</v>
      </c>
      <c r="K13" s="209">
        <v>1500</v>
      </c>
      <c r="L13" s="314">
        <v>1500</v>
      </c>
      <c r="M13" s="104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x14ac:dyDescent="0.2">
      <c r="A14" s="401">
        <f t="shared" si="0"/>
        <v>13</v>
      </c>
      <c r="B14" s="66" t="s">
        <v>63</v>
      </c>
      <c r="C14" s="32"/>
      <c r="D14" s="33"/>
      <c r="E14" s="32">
        <v>0</v>
      </c>
      <c r="F14" s="7"/>
      <c r="G14" s="264">
        <v>1325</v>
      </c>
      <c r="H14" s="230">
        <v>1325</v>
      </c>
      <c r="I14" s="181">
        <v>1000</v>
      </c>
      <c r="J14" s="197">
        <v>1000</v>
      </c>
      <c r="K14" s="209">
        <v>1000</v>
      </c>
      <c r="L14" s="314">
        <v>1000</v>
      </c>
      <c r="M14" s="104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x14ac:dyDescent="0.2">
      <c r="A15" s="401">
        <f t="shared" si="0"/>
        <v>14</v>
      </c>
      <c r="B15" s="66" t="s">
        <v>64</v>
      </c>
      <c r="C15" s="32"/>
      <c r="D15" s="33"/>
      <c r="E15" s="32">
        <v>0</v>
      </c>
      <c r="F15" s="7"/>
      <c r="G15" s="264">
        <v>1650</v>
      </c>
      <c r="H15" s="229">
        <v>1650</v>
      </c>
      <c r="I15" s="181">
        <v>1500</v>
      </c>
      <c r="J15" s="197">
        <v>1500</v>
      </c>
      <c r="K15" s="209">
        <v>1500</v>
      </c>
      <c r="L15" s="314">
        <v>1500</v>
      </c>
      <c r="M15" s="10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6.5" thickBot="1" x14ac:dyDescent="0.25">
      <c r="A16" s="401">
        <f>SUM(A15+1)</f>
        <v>15</v>
      </c>
      <c r="B16" s="81" t="s">
        <v>75</v>
      </c>
      <c r="C16" s="51"/>
      <c r="D16" s="52"/>
      <c r="E16" s="51"/>
      <c r="F16" s="53"/>
      <c r="G16" s="264">
        <v>0</v>
      </c>
      <c r="H16" s="231">
        <v>-100</v>
      </c>
      <c r="I16" s="181">
        <v>0</v>
      </c>
      <c r="J16" s="197">
        <v>0</v>
      </c>
      <c r="K16" s="209">
        <v>0</v>
      </c>
      <c r="L16" s="314">
        <v>0</v>
      </c>
      <c r="M16" s="10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20.25" thickTop="1" thickBot="1" x14ac:dyDescent="0.25">
      <c r="A17" s="401">
        <f t="shared" si="0"/>
        <v>16</v>
      </c>
      <c r="B17" s="67" t="s">
        <v>16</v>
      </c>
      <c r="C17" s="34">
        <f>SUM(C3:C15)</f>
        <v>207744</v>
      </c>
      <c r="D17" s="35">
        <f>SUM(D3:D15)</f>
        <v>242152</v>
      </c>
      <c r="E17" s="34">
        <f>SUM(E3:E15)</f>
        <v>269672</v>
      </c>
      <c r="F17" s="8">
        <f>SUM(F3:F15)</f>
        <v>326281</v>
      </c>
      <c r="G17" s="265">
        <f>SUM(G3:G15)</f>
        <v>494548</v>
      </c>
      <c r="H17" s="232">
        <f>SUM(H3:H16)</f>
        <v>465327</v>
      </c>
      <c r="I17" s="182">
        <f>SUM(I3:I16)</f>
        <v>446172</v>
      </c>
      <c r="J17" s="198">
        <f>SUM(J3:J16)</f>
        <v>446172</v>
      </c>
      <c r="K17" s="210">
        <f>SUM(K3:K16)</f>
        <v>446172.2</v>
      </c>
      <c r="L17" s="315">
        <f>SUM(L3:L16)</f>
        <v>446172</v>
      </c>
      <c r="M17" s="106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3" thickTop="1" thickBot="1" x14ac:dyDescent="0.3">
      <c r="A18" s="401">
        <f t="shared" si="0"/>
        <v>17</v>
      </c>
      <c r="B18" s="86" t="s">
        <v>17</v>
      </c>
      <c r="C18" s="87" t="s">
        <v>4</v>
      </c>
      <c r="D18" s="87" t="s">
        <v>5</v>
      </c>
      <c r="E18" s="87" t="s">
        <v>18</v>
      </c>
      <c r="F18" s="88" t="s">
        <v>19</v>
      </c>
      <c r="G18" s="266" t="s">
        <v>8</v>
      </c>
      <c r="H18" s="233" t="s">
        <v>9</v>
      </c>
      <c r="I18" s="180" t="s">
        <v>128</v>
      </c>
      <c r="J18" s="90" t="s">
        <v>129</v>
      </c>
      <c r="K18" s="208" t="s">
        <v>130</v>
      </c>
      <c r="L18" s="313" t="s">
        <v>131</v>
      </c>
      <c r="M18" s="107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">
      <c r="A19" s="401">
        <f t="shared" si="0"/>
        <v>18</v>
      </c>
      <c r="B19" s="68" t="s">
        <v>20</v>
      </c>
      <c r="C19" s="28">
        <v>379</v>
      </c>
      <c r="D19" s="29">
        <v>394</v>
      </c>
      <c r="E19" s="28">
        <v>0</v>
      </c>
      <c r="F19" s="58">
        <v>400</v>
      </c>
      <c r="G19" s="267">
        <v>450</v>
      </c>
      <c r="H19" s="234">
        <v>450</v>
      </c>
      <c r="I19" s="183">
        <v>488</v>
      </c>
      <c r="J19" s="199">
        <v>488</v>
      </c>
      <c r="K19" s="211">
        <v>488</v>
      </c>
      <c r="L19" s="316">
        <v>488</v>
      </c>
      <c r="M19" s="457" t="s">
        <v>109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2">
      <c r="A20" s="401">
        <f t="shared" si="0"/>
        <v>19</v>
      </c>
      <c r="B20" s="2" t="s">
        <v>21</v>
      </c>
      <c r="C20" s="30">
        <v>5902</v>
      </c>
      <c r="D20" s="31">
        <v>4196</v>
      </c>
      <c r="E20" s="30">
        <v>743</v>
      </c>
      <c r="F20" s="18">
        <v>5750</v>
      </c>
      <c r="G20" s="268">
        <v>5750</v>
      </c>
      <c r="H20" s="235">
        <v>5750</v>
      </c>
      <c r="I20" s="183">
        <v>5750</v>
      </c>
      <c r="J20" s="199">
        <v>5750</v>
      </c>
      <c r="K20" s="211">
        <v>5750</v>
      </c>
      <c r="L20" s="316">
        <v>5750</v>
      </c>
      <c r="M20" s="458" t="s">
        <v>109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x14ac:dyDescent="0.2">
      <c r="A21" s="401">
        <f t="shared" si="0"/>
        <v>20</v>
      </c>
      <c r="B21" s="82" t="s">
        <v>22</v>
      </c>
      <c r="C21" s="30">
        <v>-2123</v>
      </c>
      <c r="D21" s="31">
        <v>-1127</v>
      </c>
      <c r="E21" s="30">
        <v>0</v>
      </c>
      <c r="F21" s="9">
        <v>0</v>
      </c>
      <c r="G21" s="268">
        <v>0</v>
      </c>
      <c r="H21" s="235">
        <v>-667</v>
      </c>
      <c r="I21" s="183">
        <v>0</v>
      </c>
      <c r="J21" s="199">
        <v>0</v>
      </c>
      <c r="K21" s="211">
        <v>0</v>
      </c>
      <c r="L21" s="316">
        <v>0</v>
      </c>
      <c r="M21" s="99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x14ac:dyDescent="0.2">
      <c r="A22" s="401">
        <f t="shared" si="0"/>
        <v>21</v>
      </c>
      <c r="B22" s="69" t="s">
        <v>23</v>
      </c>
      <c r="C22" s="30">
        <v>24</v>
      </c>
      <c r="D22" s="31">
        <v>344</v>
      </c>
      <c r="E22" s="30">
        <v>0</v>
      </c>
      <c r="F22" s="18">
        <v>400</v>
      </c>
      <c r="G22" s="268">
        <v>220</v>
      </c>
      <c r="H22" s="235">
        <v>220</v>
      </c>
      <c r="I22" s="183">
        <v>230</v>
      </c>
      <c r="J22" s="199">
        <v>230</v>
      </c>
      <c r="K22" s="211">
        <v>230</v>
      </c>
      <c r="L22" s="316">
        <v>230</v>
      </c>
      <c r="M22" s="10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x14ac:dyDescent="0.2">
      <c r="A23" s="401">
        <f t="shared" si="0"/>
        <v>22</v>
      </c>
      <c r="B23" s="2" t="s">
        <v>24</v>
      </c>
      <c r="C23" s="30">
        <v>401</v>
      </c>
      <c r="D23" s="31">
        <v>146</v>
      </c>
      <c r="E23" s="30">
        <v>0</v>
      </c>
      <c r="F23" s="18">
        <v>400</v>
      </c>
      <c r="G23" s="268">
        <v>300</v>
      </c>
      <c r="H23" s="235">
        <v>300</v>
      </c>
      <c r="I23" s="183">
        <v>330</v>
      </c>
      <c r="J23" s="199">
        <f t="shared" ref="J23:K23" si="2">SUM(G23/100)*110</f>
        <v>330</v>
      </c>
      <c r="K23" s="211">
        <f t="shared" si="2"/>
        <v>330</v>
      </c>
      <c r="L23" s="316">
        <v>330</v>
      </c>
      <c r="M23" s="10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x14ac:dyDescent="0.2">
      <c r="A24" s="401">
        <f t="shared" si="0"/>
        <v>23</v>
      </c>
      <c r="B24" s="2" t="s">
        <v>27</v>
      </c>
      <c r="C24" s="30">
        <v>0</v>
      </c>
      <c r="D24" s="31">
        <v>1281</v>
      </c>
      <c r="E24" s="30">
        <v>2069</v>
      </c>
      <c r="F24" s="18">
        <v>1500</v>
      </c>
      <c r="G24" s="268">
        <v>2500</v>
      </c>
      <c r="H24" s="235">
        <v>2500</v>
      </c>
      <c r="I24" s="184">
        <v>1500</v>
      </c>
      <c r="J24" s="200">
        <v>1500</v>
      </c>
      <c r="K24" s="212">
        <v>1500</v>
      </c>
      <c r="L24" s="317">
        <v>1500</v>
      </c>
      <c r="M24" s="108" t="s">
        <v>97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x14ac:dyDescent="0.2">
      <c r="A25" s="401">
        <f t="shared" si="0"/>
        <v>24</v>
      </c>
      <c r="B25" s="2" t="s">
        <v>26</v>
      </c>
      <c r="C25" s="30">
        <v>948</v>
      </c>
      <c r="D25" s="31">
        <v>352</v>
      </c>
      <c r="E25" s="30">
        <v>1085</v>
      </c>
      <c r="F25" s="18">
        <v>2000</v>
      </c>
      <c r="G25" s="268">
        <v>1120</v>
      </c>
      <c r="H25" s="235">
        <v>1120</v>
      </c>
      <c r="I25" s="183">
        <v>1120</v>
      </c>
      <c r="J25" s="199">
        <v>1120</v>
      </c>
      <c r="K25" s="211">
        <v>1120</v>
      </c>
      <c r="L25" s="316">
        <v>1120</v>
      </c>
      <c r="M25" s="10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x14ac:dyDescent="0.2">
      <c r="A26" s="401">
        <f t="shared" si="0"/>
        <v>25</v>
      </c>
      <c r="B26" s="65" t="s">
        <v>28</v>
      </c>
      <c r="C26" s="30">
        <v>0</v>
      </c>
      <c r="D26" s="31">
        <v>161</v>
      </c>
      <c r="E26" s="30">
        <v>0</v>
      </c>
      <c r="F26" s="6">
        <v>6000</v>
      </c>
      <c r="G26" s="268">
        <v>12000</v>
      </c>
      <c r="H26" s="235">
        <v>12000</v>
      </c>
      <c r="I26" s="183">
        <v>6000</v>
      </c>
      <c r="J26" s="199">
        <v>6000</v>
      </c>
      <c r="K26" s="211">
        <v>6000</v>
      </c>
      <c r="L26" s="316">
        <v>6000</v>
      </c>
      <c r="M26" s="104" t="s">
        <v>105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6.5" thickBot="1" x14ac:dyDescent="0.25">
      <c r="A27" s="401">
        <f t="shared" si="0"/>
        <v>26</v>
      </c>
      <c r="B27" s="70" t="s">
        <v>25</v>
      </c>
      <c r="C27" s="32">
        <v>3788</v>
      </c>
      <c r="D27" s="33">
        <v>2623</v>
      </c>
      <c r="E27" s="32">
        <v>3152</v>
      </c>
      <c r="F27" s="54">
        <v>6400</v>
      </c>
      <c r="G27" s="269">
        <v>7200</v>
      </c>
      <c r="H27" s="235">
        <v>7200</v>
      </c>
      <c r="I27" s="183">
        <v>7800</v>
      </c>
      <c r="J27" s="199">
        <v>7800</v>
      </c>
      <c r="K27" s="211">
        <v>7800</v>
      </c>
      <c r="L27" s="316">
        <v>7800</v>
      </c>
      <c r="M27" s="109" t="s">
        <v>126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20.25" thickTop="1" thickBot="1" x14ac:dyDescent="0.25">
      <c r="A28" s="401">
        <f t="shared" si="0"/>
        <v>27</v>
      </c>
      <c r="B28" s="67" t="s">
        <v>16</v>
      </c>
      <c r="C28" s="34">
        <f t="shared" ref="C28:K28" si="3">SUM(C19:C27)</f>
        <v>9319</v>
      </c>
      <c r="D28" s="35">
        <f t="shared" si="3"/>
        <v>8370</v>
      </c>
      <c r="E28" s="34">
        <f t="shared" si="3"/>
        <v>7049</v>
      </c>
      <c r="F28" s="8">
        <f t="shared" si="3"/>
        <v>22850</v>
      </c>
      <c r="G28" s="270">
        <f t="shared" si="3"/>
        <v>29540</v>
      </c>
      <c r="H28" s="236">
        <f t="shared" si="3"/>
        <v>28873</v>
      </c>
      <c r="I28" s="185">
        <f t="shared" ref="I28" si="4">SUM(I19:I27)</f>
        <v>23218</v>
      </c>
      <c r="J28" s="92">
        <f t="shared" ref="J28" si="5">SUM(J19:J27)</f>
        <v>23218</v>
      </c>
      <c r="K28" s="213">
        <f t="shared" si="3"/>
        <v>23218</v>
      </c>
      <c r="L28" s="318">
        <f t="shared" ref="L28" si="6">SUM(L19:L27)</f>
        <v>23218</v>
      </c>
      <c r="M28" s="106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3" thickTop="1" thickBot="1" x14ac:dyDescent="0.25">
      <c r="A29" s="401">
        <f t="shared" si="0"/>
        <v>28</v>
      </c>
      <c r="B29" s="124" t="s">
        <v>94</v>
      </c>
      <c r="C29" s="87" t="s">
        <v>4</v>
      </c>
      <c r="D29" s="87" t="s">
        <v>5</v>
      </c>
      <c r="E29" s="87" t="s">
        <v>18</v>
      </c>
      <c r="F29" s="88" t="s">
        <v>19</v>
      </c>
      <c r="G29" s="266" t="s">
        <v>8</v>
      </c>
      <c r="H29" s="237" t="s">
        <v>9</v>
      </c>
      <c r="I29" s="180" t="s">
        <v>128</v>
      </c>
      <c r="J29" s="90" t="s">
        <v>129</v>
      </c>
      <c r="K29" s="208" t="s">
        <v>130</v>
      </c>
      <c r="L29" s="313" t="s">
        <v>131</v>
      </c>
      <c r="M29" s="110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">
      <c r="A30" s="401">
        <f t="shared" si="0"/>
        <v>29</v>
      </c>
      <c r="B30" s="68" t="s">
        <v>74</v>
      </c>
      <c r="C30" s="28">
        <v>2390</v>
      </c>
      <c r="D30" s="29">
        <v>4710</v>
      </c>
      <c r="E30" s="28">
        <v>6108</v>
      </c>
      <c r="F30" s="48">
        <v>5000</v>
      </c>
      <c r="G30" s="267">
        <v>29500</v>
      </c>
      <c r="H30" s="227">
        <v>29500</v>
      </c>
      <c r="I30" s="184">
        <v>43150</v>
      </c>
      <c r="J30" s="200">
        <v>43150</v>
      </c>
      <c r="K30" s="212">
        <v>43150</v>
      </c>
      <c r="L30" s="317">
        <v>43150</v>
      </c>
      <c r="M30" s="459" t="s">
        <v>109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x14ac:dyDescent="0.2">
      <c r="A31" s="401">
        <f t="shared" si="0"/>
        <v>30</v>
      </c>
      <c r="B31" s="63" t="s">
        <v>66</v>
      </c>
      <c r="C31" s="30">
        <v>172</v>
      </c>
      <c r="D31" s="31">
        <v>553</v>
      </c>
      <c r="E31" s="30">
        <v>275</v>
      </c>
      <c r="F31" s="18">
        <v>600</v>
      </c>
      <c r="G31" s="268">
        <v>275</v>
      </c>
      <c r="H31" s="229">
        <v>959</v>
      </c>
      <c r="I31" s="184">
        <v>0</v>
      </c>
      <c r="J31" s="200">
        <v>0</v>
      </c>
      <c r="K31" s="212">
        <v>0</v>
      </c>
      <c r="L31" s="317">
        <v>0</v>
      </c>
      <c r="M31" s="97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">
      <c r="A32" s="401">
        <f t="shared" si="0"/>
        <v>31</v>
      </c>
      <c r="B32" s="49" t="s">
        <v>29</v>
      </c>
      <c r="C32" s="28">
        <v>172</v>
      </c>
      <c r="D32" s="29">
        <v>20</v>
      </c>
      <c r="E32" s="28">
        <v>0</v>
      </c>
      <c r="F32" s="48">
        <v>210</v>
      </c>
      <c r="G32" s="267">
        <v>50</v>
      </c>
      <c r="H32" s="227">
        <v>50</v>
      </c>
      <c r="I32" s="184">
        <v>50</v>
      </c>
      <c r="J32" s="200">
        <v>50</v>
      </c>
      <c r="K32" s="212">
        <v>50</v>
      </c>
      <c r="L32" s="317">
        <v>50</v>
      </c>
      <c r="M32" s="97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x14ac:dyDescent="0.2">
      <c r="A33" s="401">
        <f t="shared" si="0"/>
        <v>32</v>
      </c>
      <c r="B33" s="2" t="s">
        <v>83</v>
      </c>
      <c r="C33" s="30">
        <v>14737</v>
      </c>
      <c r="D33" s="31">
        <v>14219</v>
      </c>
      <c r="E33" s="30">
        <v>3135</v>
      </c>
      <c r="F33" s="18">
        <v>15000</v>
      </c>
      <c r="G33" s="268">
        <v>6200</v>
      </c>
      <c r="H33" s="229">
        <v>6200</v>
      </c>
      <c r="I33" s="184">
        <v>0</v>
      </c>
      <c r="J33" s="200">
        <v>0</v>
      </c>
      <c r="K33" s="212">
        <v>0</v>
      </c>
      <c r="L33" s="317">
        <v>0</v>
      </c>
      <c r="M33" s="122" t="s">
        <v>92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x14ac:dyDescent="0.2">
      <c r="A34" s="401">
        <f t="shared" si="0"/>
        <v>33</v>
      </c>
      <c r="B34" s="82" t="s">
        <v>84</v>
      </c>
      <c r="C34" s="30">
        <v>-18260</v>
      </c>
      <c r="D34" s="31">
        <v>-16844</v>
      </c>
      <c r="E34" s="30">
        <v>-468</v>
      </c>
      <c r="F34" s="19">
        <v>-15000</v>
      </c>
      <c r="G34" s="268">
        <v>-6500</v>
      </c>
      <c r="H34" s="229">
        <v>-6500</v>
      </c>
      <c r="I34" s="184">
        <v>-10000</v>
      </c>
      <c r="J34" s="200">
        <v>-10000</v>
      </c>
      <c r="K34" s="212">
        <v>-10000</v>
      </c>
      <c r="L34" s="317">
        <v>-10000</v>
      </c>
      <c r="M34" s="12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6.5" thickBot="1" x14ac:dyDescent="0.25">
      <c r="A35" s="401">
        <f t="shared" si="0"/>
        <v>34</v>
      </c>
      <c r="B35" s="81" t="s">
        <v>65</v>
      </c>
      <c r="C35" s="32">
        <v>-18260</v>
      </c>
      <c r="D35" s="33">
        <v>-16844</v>
      </c>
      <c r="E35" s="32">
        <v>-468</v>
      </c>
      <c r="F35" s="55">
        <v>-15000</v>
      </c>
      <c r="G35" s="269">
        <v>-500</v>
      </c>
      <c r="H35" s="230">
        <v>-3633</v>
      </c>
      <c r="I35" s="184">
        <v>0</v>
      </c>
      <c r="J35" s="200">
        <v>0</v>
      </c>
      <c r="K35" s="212">
        <v>0</v>
      </c>
      <c r="L35" s="317">
        <v>0</v>
      </c>
      <c r="M35" s="123" t="s">
        <v>93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0.25" thickTop="1" thickBot="1" x14ac:dyDescent="0.25">
      <c r="A36" s="401">
        <f t="shared" si="0"/>
        <v>35</v>
      </c>
      <c r="B36" s="67" t="s">
        <v>16</v>
      </c>
      <c r="C36" s="34">
        <f>SUM(C30:C34)</f>
        <v>-789</v>
      </c>
      <c r="D36" s="35">
        <f>SUM(D30:D34)</f>
        <v>2658</v>
      </c>
      <c r="E36" s="34">
        <f>SUM(E30:E34)</f>
        <v>9050</v>
      </c>
      <c r="F36" s="8">
        <f>SUM(F30:F34)</f>
        <v>5810</v>
      </c>
      <c r="G36" s="270">
        <f t="shared" ref="G36:I36" si="7">SUM(G30:G35)</f>
        <v>29025</v>
      </c>
      <c r="H36" s="238">
        <f t="shared" si="7"/>
        <v>26576</v>
      </c>
      <c r="I36" s="186">
        <f t="shared" si="7"/>
        <v>33200</v>
      </c>
      <c r="J36" s="201">
        <f t="shared" ref="J36" si="8">SUM(J30:J35)</f>
        <v>33200</v>
      </c>
      <c r="K36" s="214">
        <f t="shared" ref="K36" si="9">SUM(K30:K35)</f>
        <v>33200</v>
      </c>
      <c r="L36" s="319">
        <f t="shared" ref="L36" si="10">SUM(L30:L35)</f>
        <v>33200</v>
      </c>
      <c r="M36" s="11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3" thickTop="1" thickBot="1" x14ac:dyDescent="0.25">
      <c r="A37" s="401">
        <f t="shared" si="0"/>
        <v>36</v>
      </c>
      <c r="B37" s="86" t="s">
        <v>110</v>
      </c>
      <c r="C37" s="87" t="s">
        <v>4</v>
      </c>
      <c r="D37" s="87" t="s">
        <v>5</v>
      </c>
      <c r="E37" s="87" t="s">
        <v>18</v>
      </c>
      <c r="F37" s="88" t="s">
        <v>19</v>
      </c>
      <c r="G37" s="266" t="s">
        <v>8</v>
      </c>
      <c r="H37" s="237" t="s">
        <v>9</v>
      </c>
      <c r="I37" s="180" t="s">
        <v>128</v>
      </c>
      <c r="J37" s="90" t="s">
        <v>129</v>
      </c>
      <c r="K37" s="208" t="s">
        <v>130</v>
      </c>
      <c r="L37" s="313" t="s">
        <v>131</v>
      </c>
      <c r="M37" s="106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x14ac:dyDescent="0.2">
      <c r="A38" s="401">
        <f t="shared" si="0"/>
        <v>37</v>
      </c>
      <c r="B38" s="68" t="s">
        <v>30</v>
      </c>
      <c r="C38" s="28">
        <v>2738</v>
      </c>
      <c r="D38" s="29">
        <v>1545</v>
      </c>
      <c r="E38" s="28">
        <v>2456</v>
      </c>
      <c r="F38" s="59">
        <v>3000</v>
      </c>
      <c r="G38" s="267">
        <v>6500</v>
      </c>
      <c r="H38" s="227">
        <v>6500</v>
      </c>
      <c r="I38" s="187">
        <v>7150</v>
      </c>
      <c r="J38" s="91">
        <f>SUM(G38/100)*110</f>
        <v>7150</v>
      </c>
      <c r="K38" s="215">
        <f>SUM(H38/100)*110</f>
        <v>7150</v>
      </c>
      <c r="L38" s="320">
        <v>7150</v>
      </c>
      <c r="M38" s="108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x14ac:dyDescent="0.2">
      <c r="A39" s="401">
        <f t="shared" si="0"/>
        <v>38</v>
      </c>
      <c r="B39" s="2" t="s">
        <v>31</v>
      </c>
      <c r="C39" s="30">
        <v>27453</v>
      </c>
      <c r="D39" s="31">
        <v>4160</v>
      </c>
      <c r="E39" s="30">
        <v>191</v>
      </c>
      <c r="F39" s="18">
        <v>5000</v>
      </c>
      <c r="G39" s="268">
        <v>10000</v>
      </c>
      <c r="H39" s="229">
        <v>14500</v>
      </c>
      <c r="I39" s="187">
        <v>7500</v>
      </c>
      <c r="J39" s="91">
        <v>7500</v>
      </c>
      <c r="K39" s="215">
        <v>7500</v>
      </c>
      <c r="L39" s="320">
        <v>7500</v>
      </c>
      <c r="M39" s="99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x14ac:dyDescent="0.2">
      <c r="A40" s="401">
        <f t="shared" si="0"/>
        <v>39</v>
      </c>
      <c r="B40" s="2" t="s">
        <v>32</v>
      </c>
      <c r="C40" s="30">
        <v>5880</v>
      </c>
      <c r="D40" s="31">
        <v>6015</v>
      </c>
      <c r="E40" s="30">
        <v>6113</v>
      </c>
      <c r="F40" s="6">
        <v>7000</v>
      </c>
      <c r="G40" s="268">
        <v>10000</v>
      </c>
      <c r="H40" s="229">
        <v>10000</v>
      </c>
      <c r="I40" s="187">
        <v>11000</v>
      </c>
      <c r="J40" s="91">
        <f t="shared" ref="J40:K42" si="11">SUM(G40/100)*110</f>
        <v>11000</v>
      </c>
      <c r="K40" s="215">
        <f t="shared" si="11"/>
        <v>11000</v>
      </c>
      <c r="L40" s="320">
        <v>11000</v>
      </c>
      <c r="M40" s="99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x14ac:dyDescent="0.2">
      <c r="A41" s="401">
        <f t="shared" si="0"/>
        <v>40</v>
      </c>
      <c r="B41" s="2" t="s">
        <v>33</v>
      </c>
      <c r="C41" s="30">
        <v>111</v>
      </c>
      <c r="D41" s="31">
        <v>120</v>
      </c>
      <c r="E41" s="30">
        <v>333</v>
      </c>
      <c r="F41" s="21">
        <v>200</v>
      </c>
      <c r="G41" s="268">
        <v>500</v>
      </c>
      <c r="H41" s="229">
        <v>500</v>
      </c>
      <c r="I41" s="187">
        <v>550</v>
      </c>
      <c r="J41" s="91">
        <f t="shared" si="11"/>
        <v>550</v>
      </c>
      <c r="K41" s="215">
        <f t="shared" si="11"/>
        <v>550</v>
      </c>
      <c r="L41" s="320">
        <v>550</v>
      </c>
      <c r="M41" s="99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x14ac:dyDescent="0.2">
      <c r="A42" s="401">
        <f t="shared" si="0"/>
        <v>41</v>
      </c>
      <c r="B42" s="2" t="s">
        <v>34</v>
      </c>
      <c r="C42" s="30">
        <v>3783</v>
      </c>
      <c r="D42" s="31">
        <v>3046</v>
      </c>
      <c r="E42" s="30">
        <v>3894</v>
      </c>
      <c r="F42" s="6">
        <v>3500</v>
      </c>
      <c r="G42" s="268">
        <v>25000</v>
      </c>
      <c r="H42" s="229">
        <v>25000</v>
      </c>
      <c r="I42" s="187">
        <v>27500</v>
      </c>
      <c r="J42" s="91">
        <f t="shared" si="11"/>
        <v>27500</v>
      </c>
      <c r="K42" s="215">
        <f t="shared" si="11"/>
        <v>27500</v>
      </c>
      <c r="L42" s="320">
        <v>27500</v>
      </c>
      <c r="M42" s="99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x14ac:dyDescent="0.2">
      <c r="A43" s="401">
        <f t="shared" si="0"/>
        <v>42</v>
      </c>
      <c r="B43" s="2" t="s">
        <v>35</v>
      </c>
      <c r="C43" s="30">
        <v>2599</v>
      </c>
      <c r="D43" s="31">
        <v>1281</v>
      </c>
      <c r="E43" s="30">
        <v>1291</v>
      </c>
      <c r="F43" s="18">
        <v>2000</v>
      </c>
      <c r="G43" s="268">
        <v>1320</v>
      </c>
      <c r="H43" s="229">
        <v>2309</v>
      </c>
      <c r="I43" s="187">
        <v>1452</v>
      </c>
      <c r="J43" s="91">
        <v>1452</v>
      </c>
      <c r="K43" s="215">
        <v>1452</v>
      </c>
      <c r="L43" s="320">
        <v>1452</v>
      </c>
      <c r="M43" s="99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x14ac:dyDescent="0.2">
      <c r="A44" s="401">
        <f t="shared" si="0"/>
        <v>43</v>
      </c>
      <c r="B44" s="2" t="s">
        <v>36</v>
      </c>
      <c r="C44" s="30">
        <v>2044</v>
      </c>
      <c r="D44" s="31">
        <v>71</v>
      </c>
      <c r="E44" s="30">
        <v>0</v>
      </c>
      <c r="F44" s="18">
        <v>500</v>
      </c>
      <c r="G44" s="268">
        <v>1000</v>
      </c>
      <c r="H44" s="229">
        <v>1000</v>
      </c>
      <c r="I44" s="187">
        <v>2000</v>
      </c>
      <c r="J44" s="91">
        <v>2000</v>
      </c>
      <c r="K44" s="215">
        <v>2000</v>
      </c>
      <c r="L44" s="320">
        <v>2000</v>
      </c>
      <c r="M44" s="99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x14ac:dyDescent="0.2">
      <c r="A45" s="401">
        <f t="shared" si="0"/>
        <v>44</v>
      </c>
      <c r="B45" s="82" t="s">
        <v>37</v>
      </c>
      <c r="C45" s="30">
        <v>-3357</v>
      </c>
      <c r="D45" s="31">
        <v>-2994</v>
      </c>
      <c r="E45" s="30">
        <v>0</v>
      </c>
      <c r="F45" s="19">
        <v>-3000</v>
      </c>
      <c r="G45" s="268">
        <v>-3000</v>
      </c>
      <c r="H45" s="229">
        <v>-4760</v>
      </c>
      <c r="I45" s="188">
        <v>-3000</v>
      </c>
      <c r="J45" s="202">
        <v>-3000</v>
      </c>
      <c r="K45" s="216">
        <v>-3000</v>
      </c>
      <c r="L45" s="321">
        <v>-3000</v>
      </c>
      <c r="M45" s="104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6.5" thickBot="1" x14ac:dyDescent="0.25">
      <c r="A46" s="401">
        <f t="shared" si="0"/>
        <v>45</v>
      </c>
      <c r="B46" s="81" t="s">
        <v>67</v>
      </c>
      <c r="C46" s="32">
        <v>-2233</v>
      </c>
      <c r="D46" s="33">
        <v>-2566</v>
      </c>
      <c r="E46" s="32">
        <v>-832</v>
      </c>
      <c r="F46" s="55">
        <v>-2750</v>
      </c>
      <c r="G46" s="269">
        <v>-3000</v>
      </c>
      <c r="H46" s="230">
        <v>-3000</v>
      </c>
      <c r="I46" s="187">
        <v>-3000</v>
      </c>
      <c r="J46" s="91">
        <v>-3000</v>
      </c>
      <c r="K46" s="215">
        <v>-3000</v>
      </c>
      <c r="L46" s="320">
        <v>-3000</v>
      </c>
      <c r="M46" s="11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20.25" thickTop="1" thickBot="1" x14ac:dyDescent="0.25">
      <c r="A47" s="401">
        <f t="shared" si="0"/>
        <v>46</v>
      </c>
      <c r="B47" s="67" t="s">
        <v>16</v>
      </c>
      <c r="C47" s="34">
        <f t="shared" ref="C47:H47" si="12">SUM(C38:C46)</f>
        <v>39018</v>
      </c>
      <c r="D47" s="35">
        <f t="shared" si="12"/>
        <v>10678</v>
      </c>
      <c r="E47" s="34">
        <f t="shared" si="12"/>
        <v>13446</v>
      </c>
      <c r="F47" s="8">
        <f t="shared" si="12"/>
        <v>15450</v>
      </c>
      <c r="G47" s="270">
        <f t="shared" si="12"/>
        <v>48320</v>
      </c>
      <c r="H47" s="236">
        <f t="shared" si="12"/>
        <v>52049</v>
      </c>
      <c r="I47" s="185">
        <f>SUM(I38:I46)</f>
        <v>51152</v>
      </c>
      <c r="J47" s="92">
        <f>SUM(J38:J46)</f>
        <v>51152</v>
      </c>
      <c r="K47" s="213">
        <f>SUM(K38:K46)</f>
        <v>51152</v>
      </c>
      <c r="L47" s="318">
        <f>SUM(L38:L46)</f>
        <v>51152</v>
      </c>
      <c r="M47" s="106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3" thickTop="1" thickBot="1" x14ac:dyDescent="0.25">
      <c r="A48" s="401">
        <f t="shared" si="0"/>
        <v>47</v>
      </c>
      <c r="B48" s="86" t="s">
        <v>38</v>
      </c>
      <c r="C48" s="87" t="s">
        <v>4</v>
      </c>
      <c r="D48" s="87" t="s">
        <v>5</v>
      </c>
      <c r="E48" s="87" t="s">
        <v>18</v>
      </c>
      <c r="F48" s="88" t="s">
        <v>19</v>
      </c>
      <c r="G48" s="266" t="s">
        <v>8</v>
      </c>
      <c r="H48" s="233" t="s">
        <v>9</v>
      </c>
      <c r="I48" s="180" t="s">
        <v>128</v>
      </c>
      <c r="J48" s="90" t="s">
        <v>129</v>
      </c>
      <c r="K48" s="208" t="s">
        <v>130</v>
      </c>
      <c r="L48" s="313" t="s">
        <v>131</v>
      </c>
      <c r="M48" s="11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x14ac:dyDescent="0.2">
      <c r="A49" s="401">
        <f t="shared" si="0"/>
        <v>48</v>
      </c>
      <c r="B49" s="49" t="s">
        <v>68</v>
      </c>
      <c r="C49" s="28">
        <v>9776</v>
      </c>
      <c r="D49" s="29">
        <v>4362</v>
      </c>
      <c r="E49" s="28">
        <v>1226</v>
      </c>
      <c r="F49" s="59">
        <v>5500</v>
      </c>
      <c r="G49" s="267">
        <v>5500</v>
      </c>
      <c r="H49" s="234">
        <v>5500</v>
      </c>
      <c r="I49" s="183">
        <v>6050</v>
      </c>
      <c r="J49" s="199">
        <f>SUM(G49/100)*110</f>
        <v>6050</v>
      </c>
      <c r="K49" s="211">
        <f>SUM(H49/100)*110</f>
        <v>6050</v>
      </c>
      <c r="L49" s="316">
        <v>6050</v>
      </c>
      <c r="M49" s="113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x14ac:dyDescent="0.2">
      <c r="A50" s="401">
        <f t="shared" si="0"/>
        <v>49</v>
      </c>
      <c r="B50" s="2" t="s">
        <v>39</v>
      </c>
      <c r="C50" s="30">
        <v>3102</v>
      </c>
      <c r="D50" s="31">
        <v>2156</v>
      </c>
      <c r="E50" s="30">
        <v>2762</v>
      </c>
      <c r="F50" s="6">
        <v>3000</v>
      </c>
      <c r="G50" s="268">
        <v>2700</v>
      </c>
      <c r="H50" s="235">
        <v>2700</v>
      </c>
      <c r="I50" s="183">
        <f>-I58*40%</f>
        <v>2600</v>
      </c>
      <c r="J50" s="199">
        <f>-J58*40%</f>
        <v>2600</v>
      </c>
      <c r="K50" s="211">
        <f>-K58*40%</f>
        <v>2600</v>
      </c>
      <c r="L50" s="316">
        <f>-L58*40%</f>
        <v>2600</v>
      </c>
      <c r="M50" s="99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x14ac:dyDescent="0.2">
      <c r="A51" s="401">
        <f t="shared" si="0"/>
        <v>50</v>
      </c>
      <c r="B51" s="2" t="s">
        <v>33</v>
      </c>
      <c r="C51" s="30">
        <v>453</v>
      </c>
      <c r="D51" s="31">
        <v>1389</v>
      </c>
      <c r="E51" s="30">
        <v>1361</v>
      </c>
      <c r="F51" s="18">
        <v>2000</v>
      </c>
      <c r="G51" s="268">
        <v>1500</v>
      </c>
      <c r="H51" s="235">
        <v>1500</v>
      </c>
      <c r="I51" s="183">
        <v>1650</v>
      </c>
      <c r="J51" s="199">
        <f t="shared" ref="J51:K52" si="13">SUM(G51/100)*110</f>
        <v>1650</v>
      </c>
      <c r="K51" s="211">
        <f t="shared" si="13"/>
        <v>1650</v>
      </c>
      <c r="L51" s="316">
        <v>1650</v>
      </c>
      <c r="M51" s="108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x14ac:dyDescent="0.2">
      <c r="A52" s="401">
        <f t="shared" si="0"/>
        <v>51</v>
      </c>
      <c r="B52" s="2" t="s">
        <v>34</v>
      </c>
      <c r="C52" s="30">
        <v>4855</v>
      </c>
      <c r="D52" s="31">
        <v>3617</v>
      </c>
      <c r="E52" s="30">
        <v>1762</v>
      </c>
      <c r="F52" s="18">
        <v>4600</v>
      </c>
      <c r="G52" s="268">
        <v>12000</v>
      </c>
      <c r="H52" s="235">
        <v>12000</v>
      </c>
      <c r="I52" s="183">
        <v>13200</v>
      </c>
      <c r="J52" s="199">
        <f t="shared" si="13"/>
        <v>13200</v>
      </c>
      <c r="K52" s="211">
        <f t="shared" si="13"/>
        <v>13200</v>
      </c>
      <c r="L52" s="316">
        <v>13200</v>
      </c>
      <c r="M52" s="108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1.5" x14ac:dyDescent="0.2">
      <c r="A53" s="401">
        <f t="shared" si="0"/>
        <v>52</v>
      </c>
      <c r="B53" s="2" t="s">
        <v>31</v>
      </c>
      <c r="C53" s="30">
        <v>11784</v>
      </c>
      <c r="D53" s="31">
        <v>10771</v>
      </c>
      <c r="E53" s="30">
        <v>2969</v>
      </c>
      <c r="F53" s="18">
        <v>175000</v>
      </c>
      <c r="G53" s="268">
        <v>60000</v>
      </c>
      <c r="H53" s="239">
        <v>35000</v>
      </c>
      <c r="I53" s="184">
        <v>45000</v>
      </c>
      <c r="J53" s="200">
        <v>45000</v>
      </c>
      <c r="K53" s="212">
        <v>45000</v>
      </c>
      <c r="L53" s="317">
        <v>45000</v>
      </c>
      <c r="M53" s="108" t="s">
        <v>114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x14ac:dyDescent="0.2">
      <c r="A54" s="401">
        <f t="shared" si="0"/>
        <v>53</v>
      </c>
      <c r="B54" s="2" t="s">
        <v>40</v>
      </c>
      <c r="C54" s="30">
        <v>70</v>
      </c>
      <c r="D54" s="31">
        <v>70</v>
      </c>
      <c r="E54" s="30">
        <v>70</v>
      </c>
      <c r="F54" s="18">
        <v>250</v>
      </c>
      <c r="G54" s="268">
        <v>70</v>
      </c>
      <c r="H54" s="235">
        <v>70</v>
      </c>
      <c r="I54" s="183">
        <v>70</v>
      </c>
      <c r="J54" s="199">
        <v>70</v>
      </c>
      <c r="K54" s="211">
        <v>70</v>
      </c>
      <c r="L54" s="316">
        <v>70</v>
      </c>
      <c r="M54" s="108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x14ac:dyDescent="0.2">
      <c r="A55" s="401">
        <f t="shared" si="0"/>
        <v>54</v>
      </c>
      <c r="B55" s="63" t="s">
        <v>73</v>
      </c>
      <c r="C55" s="30">
        <v>28</v>
      </c>
      <c r="D55" s="31">
        <v>515</v>
      </c>
      <c r="E55" s="30">
        <v>0</v>
      </c>
      <c r="F55" s="18">
        <v>1000</v>
      </c>
      <c r="G55" s="268">
        <v>750</v>
      </c>
      <c r="H55" s="235">
        <v>750</v>
      </c>
      <c r="I55" s="183">
        <v>750</v>
      </c>
      <c r="J55" s="199">
        <v>750</v>
      </c>
      <c r="K55" s="211">
        <v>750</v>
      </c>
      <c r="L55" s="316">
        <v>750</v>
      </c>
      <c r="M55" s="99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x14ac:dyDescent="0.2">
      <c r="A56" s="401">
        <f t="shared" si="0"/>
        <v>55</v>
      </c>
      <c r="B56" s="2" t="s">
        <v>35</v>
      </c>
      <c r="C56" s="30">
        <v>4320</v>
      </c>
      <c r="D56" s="31">
        <v>6433</v>
      </c>
      <c r="E56" s="30">
        <v>3320</v>
      </c>
      <c r="F56" s="6">
        <v>4000</v>
      </c>
      <c r="G56" s="268">
        <v>20000</v>
      </c>
      <c r="H56" s="235">
        <v>20000</v>
      </c>
      <c r="I56" s="183">
        <v>5000</v>
      </c>
      <c r="J56" s="199">
        <v>5000</v>
      </c>
      <c r="K56" s="211">
        <v>5000</v>
      </c>
      <c r="L56" s="316">
        <v>5000</v>
      </c>
      <c r="M56" s="99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1.5" x14ac:dyDescent="0.2">
      <c r="A57" s="401">
        <f t="shared" si="0"/>
        <v>56</v>
      </c>
      <c r="B57" s="82" t="s">
        <v>41</v>
      </c>
      <c r="C57" s="30">
        <v>-27723</v>
      </c>
      <c r="D57" s="31">
        <v>-31500</v>
      </c>
      <c r="E57" s="30">
        <v>-7500</v>
      </c>
      <c r="F57" s="19">
        <v>-31500</v>
      </c>
      <c r="G57" s="268">
        <v>-33500</v>
      </c>
      <c r="H57" s="235">
        <v>-33500</v>
      </c>
      <c r="I57" s="183">
        <v>-35000</v>
      </c>
      <c r="J57" s="199">
        <v>-35000</v>
      </c>
      <c r="K57" s="211">
        <v>-35000</v>
      </c>
      <c r="L57" s="316">
        <v>-35000</v>
      </c>
      <c r="M57" s="99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6.5" thickBot="1" x14ac:dyDescent="0.25">
      <c r="A58" s="401">
        <f t="shared" si="0"/>
        <v>57</v>
      </c>
      <c r="B58" s="81" t="s">
        <v>88</v>
      </c>
      <c r="C58" s="32">
        <v>-7808</v>
      </c>
      <c r="D58" s="33">
        <v>-4899</v>
      </c>
      <c r="E58" s="32">
        <v>-6728</v>
      </c>
      <c r="F58" s="55">
        <v>-5700</v>
      </c>
      <c r="G58" s="269">
        <v>-6800</v>
      </c>
      <c r="H58" s="235">
        <v>-6800</v>
      </c>
      <c r="I58" s="183">
        <v>-6500</v>
      </c>
      <c r="J58" s="199">
        <v>-6500</v>
      </c>
      <c r="K58" s="211">
        <v>-6500</v>
      </c>
      <c r="L58" s="316">
        <v>-6500</v>
      </c>
      <c r="M58" s="109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20.25" thickTop="1" thickBot="1" x14ac:dyDescent="0.25">
      <c r="A59" s="401">
        <f t="shared" si="0"/>
        <v>58</v>
      </c>
      <c r="B59" s="67" t="s">
        <v>16</v>
      </c>
      <c r="C59" s="34">
        <f t="shared" ref="C59:L59" si="14">SUM(C49:C58)</f>
        <v>-1143</v>
      </c>
      <c r="D59" s="35">
        <f t="shared" si="14"/>
        <v>-7086</v>
      </c>
      <c r="E59" s="34">
        <f t="shared" si="14"/>
        <v>-758</v>
      </c>
      <c r="F59" s="8">
        <f t="shared" si="14"/>
        <v>158150</v>
      </c>
      <c r="G59" s="270">
        <f t="shared" si="14"/>
        <v>62220</v>
      </c>
      <c r="H59" s="238">
        <f t="shared" si="14"/>
        <v>37220</v>
      </c>
      <c r="I59" s="186">
        <f t="shared" si="14"/>
        <v>32820</v>
      </c>
      <c r="J59" s="201">
        <f t="shared" si="14"/>
        <v>32820</v>
      </c>
      <c r="K59" s="214">
        <f t="shared" si="14"/>
        <v>32820</v>
      </c>
      <c r="L59" s="319">
        <f t="shared" si="14"/>
        <v>32820</v>
      </c>
      <c r="M59" s="106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3" thickTop="1" thickBot="1" x14ac:dyDescent="0.25">
      <c r="A60" s="401">
        <f t="shared" si="0"/>
        <v>59</v>
      </c>
      <c r="B60" s="86" t="s">
        <v>42</v>
      </c>
      <c r="C60" s="87" t="s">
        <v>4</v>
      </c>
      <c r="D60" s="87" t="s">
        <v>5</v>
      </c>
      <c r="E60" s="87" t="s">
        <v>18</v>
      </c>
      <c r="F60" s="88" t="s">
        <v>19</v>
      </c>
      <c r="G60" s="266" t="s">
        <v>8</v>
      </c>
      <c r="H60" s="233" t="s">
        <v>9</v>
      </c>
      <c r="I60" s="180" t="s">
        <v>128</v>
      </c>
      <c r="J60" s="90" t="s">
        <v>129</v>
      </c>
      <c r="K60" s="208" t="s">
        <v>130</v>
      </c>
      <c r="L60" s="313" t="s">
        <v>131</v>
      </c>
      <c r="M60" s="11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x14ac:dyDescent="0.2">
      <c r="A61" s="401">
        <f t="shared" si="0"/>
        <v>60</v>
      </c>
      <c r="B61" s="68" t="s">
        <v>43</v>
      </c>
      <c r="C61" s="28">
        <v>636</v>
      </c>
      <c r="D61" s="29">
        <v>65</v>
      </c>
      <c r="E61" s="28">
        <v>361</v>
      </c>
      <c r="F61" s="59">
        <v>2000</v>
      </c>
      <c r="G61" s="267">
        <v>1000</v>
      </c>
      <c r="H61" s="227">
        <v>1000</v>
      </c>
      <c r="I61" s="187">
        <v>1100</v>
      </c>
      <c r="J61" s="91">
        <f>SUM(G61/100)*110</f>
        <v>1100</v>
      </c>
      <c r="K61" s="215">
        <f>SUM(H61/100)*110</f>
        <v>1100</v>
      </c>
      <c r="L61" s="320">
        <v>1100</v>
      </c>
      <c r="M61" s="11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x14ac:dyDescent="0.2">
      <c r="A62" s="401">
        <f t="shared" si="0"/>
        <v>61</v>
      </c>
      <c r="B62" s="2" t="s">
        <v>44</v>
      </c>
      <c r="C62" s="30">
        <v>1561</v>
      </c>
      <c r="D62" s="31">
        <v>1962</v>
      </c>
      <c r="E62" s="30">
        <v>2089</v>
      </c>
      <c r="F62" s="6">
        <v>2000</v>
      </c>
      <c r="G62" s="268">
        <v>1140</v>
      </c>
      <c r="H62" s="229">
        <v>1140</v>
      </c>
      <c r="I62" s="187">
        <f>-I67*9.5%</f>
        <v>1197</v>
      </c>
      <c r="J62" s="91">
        <f>-J67*9.5%</f>
        <v>1197</v>
      </c>
      <c r="K62" s="215">
        <f>-K67*9.5%</f>
        <v>1197</v>
      </c>
      <c r="L62" s="320">
        <f>-L67*9.5%</f>
        <v>1197</v>
      </c>
      <c r="M62" s="114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x14ac:dyDescent="0.2">
      <c r="A63" s="401">
        <f t="shared" si="0"/>
        <v>62</v>
      </c>
      <c r="B63" s="2" t="s">
        <v>89</v>
      </c>
      <c r="C63" s="30">
        <v>2443</v>
      </c>
      <c r="D63" s="31">
        <v>1543</v>
      </c>
      <c r="E63" s="30">
        <v>3127</v>
      </c>
      <c r="F63" s="10">
        <v>2250</v>
      </c>
      <c r="G63" s="268">
        <v>400</v>
      </c>
      <c r="H63" s="229">
        <v>1000</v>
      </c>
      <c r="I63" s="187">
        <v>1000</v>
      </c>
      <c r="J63" s="91">
        <v>1000</v>
      </c>
      <c r="K63" s="215">
        <v>1000</v>
      </c>
      <c r="L63" s="320">
        <v>1000</v>
      </c>
      <c r="M63" s="99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1.5" x14ac:dyDescent="0.2">
      <c r="A64" s="401">
        <f t="shared" si="0"/>
        <v>63</v>
      </c>
      <c r="B64" s="2" t="s">
        <v>45</v>
      </c>
      <c r="C64" s="30">
        <v>3588</v>
      </c>
      <c r="D64" s="31">
        <v>6122</v>
      </c>
      <c r="E64" s="30">
        <v>-3230</v>
      </c>
      <c r="F64" s="18">
        <v>5000</v>
      </c>
      <c r="G64" s="268">
        <v>5500</v>
      </c>
      <c r="H64" s="229">
        <v>5500</v>
      </c>
      <c r="I64" s="187">
        <v>6050</v>
      </c>
      <c r="J64" s="91">
        <f t="shared" ref="J64:K64" si="15">SUM(G64/100)*110</f>
        <v>6050</v>
      </c>
      <c r="K64" s="215">
        <f t="shared" si="15"/>
        <v>6050</v>
      </c>
      <c r="L64" s="320">
        <v>6050</v>
      </c>
      <c r="M64" s="104" t="s">
        <v>111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x14ac:dyDescent="0.2">
      <c r="A65" s="401">
        <f t="shared" si="0"/>
        <v>64</v>
      </c>
      <c r="B65" s="82" t="s">
        <v>46</v>
      </c>
      <c r="C65" s="30">
        <v>-2</v>
      </c>
      <c r="D65" s="31">
        <v>-1</v>
      </c>
      <c r="E65" s="30">
        <v>-1</v>
      </c>
      <c r="F65" s="11">
        <v>-5</v>
      </c>
      <c r="G65" s="268">
        <v>-1</v>
      </c>
      <c r="H65" s="229">
        <v>-1</v>
      </c>
      <c r="I65" s="187">
        <v>-1</v>
      </c>
      <c r="J65" s="91">
        <v>-1</v>
      </c>
      <c r="K65" s="215">
        <v>-1</v>
      </c>
      <c r="L65" s="320">
        <v>-1</v>
      </c>
      <c r="M65" s="99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x14ac:dyDescent="0.2">
      <c r="A66" s="401">
        <f t="shared" si="0"/>
        <v>65</v>
      </c>
      <c r="B66" s="82" t="s">
        <v>47</v>
      </c>
      <c r="C66" s="30">
        <v>0</v>
      </c>
      <c r="D66" s="31">
        <v>-1</v>
      </c>
      <c r="E66" s="30">
        <v>-3</v>
      </c>
      <c r="F66" s="11">
        <v>-3</v>
      </c>
      <c r="G66" s="268">
        <v>-3</v>
      </c>
      <c r="H66" s="229">
        <v>-600</v>
      </c>
      <c r="I66" s="187">
        <v>-600</v>
      </c>
      <c r="J66" s="91">
        <v>-600</v>
      </c>
      <c r="K66" s="215">
        <v>-600</v>
      </c>
      <c r="L66" s="320">
        <v>-600</v>
      </c>
      <c r="M66" s="99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6.5" thickBot="1" x14ac:dyDescent="0.25">
      <c r="A67" s="401">
        <f t="shared" si="0"/>
        <v>66</v>
      </c>
      <c r="B67" s="82" t="s">
        <v>81</v>
      </c>
      <c r="C67" s="30">
        <v>-10750</v>
      </c>
      <c r="D67" s="31">
        <v>-10200</v>
      </c>
      <c r="E67" s="30">
        <v>-10200</v>
      </c>
      <c r="F67" s="9">
        <v>-9350</v>
      </c>
      <c r="G67" s="268">
        <v>-12000</v>
      </c>
      <c r="H67" s="229">
        <v>-12000</v>
      </c>
      <c r="I67" s="187">
        <v>-12600</v>
      </c>
      <c r="J67" s="91">
        <v>-12600</v>
      </c>
      <c r="K67" s="215">
        <v>-12600</v>
      </c>
      <c r="L67" s="320">
        <v>-12600</v>
      </c>
      <c r="M67" s="99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20.25" thickTop="1" thickBot="1" x14ac:dyDescent="0.25">
      <c r="A68" s="401">
        <f t="shared" si="0"/>
        <v>67</v>
      </c>
      <c r="B68" s="67" t="s">
        <v>16</v>
      </c>
      <c r="C68" s="34">
        <f t="shared" ref="C68:L68" si="16">SUM(C61:C67)</f>
        <v>-2524</v>
      </c>
      <c r="D68" s="35">
        <f t="shared" si="16"/>
        <v>-510</v>
      </c>
      <c r="E68" s="34">
        <f t="shared" si="16"/>
        <v>-7857</v>
      </c>
      <c r="F68" s="8">
        <f t="shared" si="16"/>
        <v>1892</v>
      </c>
      <c r="G68" s="270">
        <f t="shared" si="16"/>
        <v>-3964</v>
      </c>
      <c r="H68" s="236">
        <f t="shared" si="16"/>
        <v>-3961</v>
      </c>
      <c r="I68" s="186">
        <f t="shared" si="16"/>
        <v>-3854</v>
      </c>
      <c r="J68" s="201">
        <f t="shared" si="16"/>
        <v>-3854</v>
      </c>
      <c r="K68" s="214">
        <f t="shared" si="16"/>
        <v>-3854</v>
      </c>
      <c r="L68" s="319">
        <f t="shared" si="16"/>
        <v>-3854</v>
      </c>
      <c r="M68" s="106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3" thickTop="1" thickBot="1" x14ac:dyDescent="0.25">
      <c r="A69" s="401">
        <f t="shared" si="0"/>
        <v>68</v>
      </c>
      <c r="B69" s="86" t="s">
        <v>48</v>
      </c>
      <c r="C69" s="87" t="s">
        <v>4</v>
      </c>
      <c r="D69" s="87" t="s">
        <v>5</v>
      </c>
      <c r="E69" s="87" t="s">
        <v>18</v>
      </c>
      <c r="F69" s="88" t="s">
        <v>19</v>
      </c>
      <c r="G69" s="266" t="s">
        <v>8</v>
      </c>
      <c r="H69" s="233" t="s">
        <v>9</v>
      </c>
      <c r="I69" s="180" t="s">
        <v>128</v>
      </c>
      <c r="J69" s="90" t="s">
        <v>129</v>
      </c>
      <c r="K69" s="208" t="s">
        <v>130</v>
      </c>
      <c r="L69" s="313" t="s">
        <v>131</v>
      </c>
      <c r="M69" s="11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x14ac:dyDescent="0.2">
      <c r="A70" s="401">
        <f t="shared" si="0"/>
        <v>69</v>
      </c>
      <c r="B70" s="68" t="s">
        <v>32</v>
      </c>
      <c r="C70" s="28">
        <v>3616</v>
      </c>
      <c r="D70" s="29">
        <v>4069</v>
      </c>
      <c r="E70" s="46">
        <v>4441</v>
      </c>
      <c r="F70" s="60">
        <v>5000</v>
      </c>
      <c r="G70" s="271">
        <v>4441</v>
      </c>
      <c r="H70" s="227">
        <v>4291</v>
      </c>
      <c r="I70" s="183">
        <v>4441</v>
      </c>
      <c r="J70" s="199">
        <v>4441</v>
      </c>
      <c r="K70" s="211">
        <v>4441</v>
      </c>
      <c r="L70" s="316">
        <v>4441</v>
      </c>
      <c r="M70" s="115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x14ac:dyDescent="0.2">
      <c r="A71" s="401">
        <f t="shared" si="0"/>
        <v>70</v>
      </c>
      <c r="B71" s="2" t="s">
        <v>33</v>
      </c>
      <c r="C71" s="30">
        <v>143</v>
      </c>
      <c r="D71" s="31">
        <v>127</v>
      </c>
      <c r="E71" s="30">
        <v>144</v>
      </c>
      <c r="F71" s="22">
        <v>150</v>
      </c>
      <c r="G71" s="272">
        <v>175</v>
      </c>
      <c r="H71" s="229">
        <v>175</v>
      </c>
      <c r="I71" s="183">
        <v>193</v>
      </c>
      <c r="J71" s="199">
        <f t="shared" ref="J71:K74" si="17">SUM(G71/100)*110</f>
        <v>192.5</v>
      </c>
      <c r="K71" s="211">
        <f t="shared" si="17"/>
        <v>192.5</v>
      </c>
      <c r="L71" s="316">
        <v>193</v>
      </c>
      <c r="M71" s="115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x14ac:dyDescent="0.2">
      <c r="A72" s="401">
        <f t="shared" si="0"/>
        <v>71</v>
      </c>
      <c r="B72" s="71" t="s">
        <v>69</v>
      </c>
      <c r="C72" s="30"/>
      <c r="D72" s="31"/>
      <c r="E72" s="30"/>
      <c r="F72" s="22"/>
      <c r="G72" s="272">
        <v>350</v>
      </c>
      <c r="H72" s="229">
        <v>350</v>
      </c>
      <c r="I72" s="183">
        <v>385</v>
      </c>
      <c r="J72" s="199">
        <f t="shared" si="17"/>
        <v>385</v>
      </c>
      <c r="K72" s="211">
        <f t="shared" si="17"/>
        <v>385</v>
      </c>
      <c r="L72" s="316">
        <v>385</v>
      </c>
      <c r="M72" s="115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47.25" x14ac:dyDescent="0.2">
      <c r="A73" s="401">
        <f t="shared" si="0"/>
        <v>72</v>
      </c>
      <c r="B73" s="2" t="s">
        <v>49</v>
      </c>
      <c r="C73" s="30">
        <v>21795</v>
      </c>
      <c r="D73" s="31">
        <v>21179</v>
      </c>
      <c r="E73" s="30">
        <v>18009</v>
      </c>
      <c r="F73" s="12">
        <v>23000</v>
      </c>
      <c r="G73" s="272">
        <v>25000</v>
      </c>
      <c r="H73" s="229">
        <v>25000</v>
      </c>
      <c r="I73" s="183">
        <v>27500</v>
      </c>
      <c r="J73" s="199">
        <f t="shared" si="17"/>
        <v>27500</v>
      </c>
      <c r="K73" s="211">
        <f t="shared" si="17"/>
        <v>27500</v>
      </c>
      <c r="L73" s="316">
        <v>27500</v>
      </c>
      <c r="M73" s="99" t="s">
        <v>112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x14ac:dyDescent="0.2">
      <c r="A74" s="401">
        <f t="shared" si="0"/>
        <v>73</v>
      </c>
      <c r="B74" s="2" t="s">
        <v>78</v>
      </c>
      <c r="C74" s="30">
        <v>34099</v>
      </c>
      <c r="D74" s="31">
        <v>1495</v>
      </c>
      <c r="E74" s="30">
        <v>1357</v>
      </c>
      <c r="F74" s="23">
        <v>3000</v>
      </c>
      <c r="G74" s="272">
        <v>500</v>
      </c>
      <c r="H74" s="229">
        <v>500</v>
      </c>
      <c r="I74" s="183">
        <v>550</v>
      </c>
      <c r="J74" s="199">
        <f t="shared" si="17"/>
        <v>550</v>
      </c>
      <c r="K74" s="211">
        <f t="shared" si="17"/>
        <v>550</v>
      </c>
      <c r="L74" s="316">
        <v>550</v>
      </c>
      <c r="M74" s="99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1.5" x14ac:dyDescent="0.2">
      <c r="A75" s="401">
        <f t="shared" si="0"/>
        <v>74</v>
      </c>
      <c r="B75" s="2" t="s">
        <v>50</v>
      </c>
      <c r="C75" s="30">
        <v>244</v>
      </c>
      <c r="D75" s="31">
        <v>0</v>
      </c>
      <c r="E75" s="32">
        <v>150</v>
      </c>
      <c r="F75" s="24">
        <v>500</v>
      </c>
      <c r="G75" s="272">
        <v>20000</v>
      </c>
      <c r="H75" s="228">
        <v>20000</v>
      </c>
      <c r="I75" s="184">
        <v>2000</v>
      </c>
      <c r="J75" s="200">
        <v>2000</v>
      </c>
      <c r="K75" s="212">
        <v>2000</v>
      </c>
      <c r="L75" s="317">
        <v>2000</v>
      </c>
      <c r="M75" s="108" t="s">
        <v>91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6.5" thickBot="1" x14ac:dyDescent="0.25">
      <c r="A76" s="401">
        <f t="shared" si="0"/>
        <v>75</v>
      </c>
      <c r="B76" s="81" t="s">
        <v>70</v>
      </c>
      <c r="C76" s="32">
        <v>-8495</v>
      </c>
      <c r="D76" s="33">
        <v>-11375</v>
      </c>
      <c r="E76" s="47">
        <v>-11435</v>
      </c>
      <c r="F76" s="56">
        <v>-8000</v>
      </c>
      <c r="G76" s="273">
        <v>-10000</v>
      </c>
      <c r="H76" s="230">
        <v>-10000</v>
      </c>
      <c r="I76" s="183">
        <v>-12000</v>
      </c>
      <c r="J76" s="199">
        <v>-12000</v>
      </c>
      <c r="K76" s="211">
        <v>-12000</v>
      </c>
      <c r="L76" s="316">
        <v>-12000</v>
      </c>
      <c r="M76" s="99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20.25" thickTop="1" thickBot="1" x14ac:dyDescent="0.25">
      <c r="A77" s="401">
        <f t="shared" si="0"/>
        <v>76</v>
      </c>
      <c r="B77" s="67" t="s">
        <v>16</v>
      </c>
      <c r="C77" s="34">
        <f t="shared" ref="C77:H77" si="18">SUM(C70:C76)</f>
        <v>51402</v>
      </c>
      <c r="D77" s="35">
        <f t="shared" si="18"/>
        <v>15495</v>
      </c>
      <c r="E77" s="34">
        <f t="shared" si="18"/>
        <v>12666</v>
      </c>
      <c r="F77" s="8">
        <f t="shared" si="18"/>
        <v>23650</v>
      </c>
      <c r="G77" s="408">
        <f t="shared" si="18"/>
        <v>40466</v>
      </c>
      <c r="H77" s="236">
        <f t="shared" si="18"/>
        <v>40316</v>
      </c>
      <c r="I77" s="186">
        <f>SUM(I70:I76)</f>
        <v>23069</v>
      </c>
      <c r="J77" s="201">
        <f>SUM(J70:J76)</f>
        <v>23068.5</v>
      </c>
      <c r="K77" s="214">
        <f>SUM(K70:K76)</f>
        <v>23068.5</v>
      </c>
      <c r="L77" s="319">
        <f>SUM(L70:L76)</f>
        <v>23069</v>
      </c>
      <c r="M77" s="106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3" thickTop="1" thickBot="1" x14ac:dyDescent="0.25">
      <c r="A78" s="401">
        <f t="shared" si="0"/>
        <v>77</v>
      </c>
      <c r="B78" s="86" t="s">
        <v>51</v>
      </c>
      <c r="C78" s="87" t="s">
        <v>4</v>
      </c>
      <c r="D78" s="87" t="s">
        <v>5</v>
      </c>
      <c r="E78" s="87" t="s">
        <v>18</v>
      </c>
      <c r="F78" s="89" t="s">
        <v>19</v>
      </c>
      <c r="G78" s="407" t="s">
        <v>8</v>
      </c>
      <c r="H78" s="240" t="s">
        <v>9</v>
      </c>
      <c r="I78" s="180" t="s">
        <v>128</v>
      </c>
      <c r="J78" s="90" t="s">
        <v>129</v>
      </c>
      <c r="K78" s="208" t="s">
        <v>130</v>
      </c>
      <c r="L78" s="313" t="s">
        <v>131</v>
      </c>
      <c r="M78" s="11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x14ac:dyDescent="0.2">
      <c r="A79" s="401">
        <f t="shared" si="0"/>
        <v>78</v>
      </c>
      <c r="B79" s="72" t="s">
        <v>71</v>
      </c>
      <c r="C79" s="28">
        <v>163</v>
      </c>
      <c r="D79" s="29">
        <v>0</v>
      </c>
      <c r="E79" s="46">
        <v>80</v>
      </c>
      <c r="F79" s="60">
        <v>600</v>
      </c>
      <c r="G79" s="274">
        <v>550</v>
      </c>
      <c r="H79" s="241">
        <v>550</v>
      </c>
      <c r="I79" s="183">
        <v>605</v>
      </c>
      <c r="J79" s="199">
        <f>SUM(G79/100)*110</f>
        <v>605</v>
      </c>
      <c r="K79" s="211">
        <f>SUM(H79/100)*110</f>
        <v>605</v>
      </c>
      <c r="L79" s="316">
        <v>605</v>
      </c>
      <c r="M79" s="99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47.25" x14ac:dyDescent="0.2">
      <c r="A80" s="401">
        <f t="shared" si="0"/>
        <v>79</v>
      </c>
      <c r="B80" s="2" t="s">
        <v>52</v>
      </c>
      <c r="C80" s="30">
        <v>390</v>
      </c>
      <c r="D80" s="31">
        <v>414</v>
      </c>
      <c r="E80" s="42">
        <v>322</v>
      </c>
      <c r="F80" s="12">
        <v>1000</v>
      </c>
      <c r="G80" s="275">
        <v>3000</v>
      </c>
      <c r="H80" s="242">
        <v>3000</v>
      </c>
      <c r="I80" s="183">
        <v>3300</v>
      </c>
      <c r="J80" s="199">
        <f t="shared" ref="J80:K81" si="19">SUM(G80/100)*110</f>
        <v>3300</v>
      </c>
      <c r="K80" s="211">
        <f t="shared" si="19"/>
        <v>3300</v>
      </c>
      <c r="L80" s="316">
        <v>3300</v>
      </c>
      <c r="M80" s="99" t="s">
        <v>115</v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1.5" x14ac:dyDescent="0.2">
      <c r="A81" s="401">
        <f t="shared" si="0"/>
        <v>80</v>
      </c>
      <c r="B81" s="2" t="s">
        <v>79</v>
      </c>
      <c r="C81" s="30">
        <v>160</v>
      </c>
      <c r="D81" s="31">
        <v>57</v>
      </c>
      <c r="E81" s="42">
        <v>800</v>
      </c>
      <c r="F81" s="12">
        <v>250</v>
      </c>
      <c r="G81" s="275">
        <v>100</v>
      </c>
      <c r="H81" s="242">
        <v>100</v>
      </c>
      <c r="I81" s="183">
        <v>110</v>
      </c>
      <c r="J81" s="199">
        <f t="shared" si="19"/>
        <v>110</v>
      </c>
      <c r="K81" s="211">
        <f t="shared" si="19"/>
        <v>110</v>
      </c>
      <c r="L81" s="316">
        <v>110</v>
      </c>
      <c r="M81" s="99" t="s">
        <v>116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6.5" thickBot="1" x14ac:dyDescent="0.25">
      <c r="A82" s="401">
        <f t="shared" si="0"/>
        <v>81</v>
      </c>
      <c r="B82" s="81" t="s">
        <v>80</v>
      </c>
      <c r="C82" s="32">
        <v>-210</v>
      </c>
      <c r="D82" s="33">
        <v>-210</v>
      </c>
      <c r="E82" s="47">
        <v>-208</v>
      </c>
      <c r="F82" s="56">
        <v>-210</v>
      </c>
      <c r="G82" s="276">
        <v>-200</v>
      </c>
      <c r="H82" s="243">
        <v>-200</v>
      </c>
      <c r="I82" s="189">
        <v>-200</v>
      </c>
      <c r="J82" s="203">
        <v>-200</v>
      </c>
      <c r="K82" s="217">
        <v>-200</v>
      </c>
      <c r="L82" s="322">
        <v>-200</v>
      </c>
      <c r="M82" s="115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20.25" thickTop="1" thickBot="1" x14ac:dyDescent="0.25">
      <c r="A83" s="401">
        <f t="shared" si="0"/>
        <v>82</v>
      </c>
      <c r="B83" s="67" t="s">
        <v>16</v>
      </c>
      <c r="C83" s="34">
        <f t="shared" ref="C83:H83" si="20">SUM(C79:C82)</f>
        <v>503</v>
      </c>
      <c r="D83" s="35">
        <f t="shared" si="20"/>
        <v>261</v>
      </c>
      <c r="E83" s="34">
        <f t="shared" si="20"/>
        <v>994</v>
      </c>
      <c r="F83" s="8">
        <f t="shared" si="20"/>
        <v>1640</v>
      </c>
      <c r="G83" s="277">
        <f t="shared" si="20"/>
        <v>3450</v>
      </c>
      <c r="H83" s="409">
        <f t="shared" si="20"/>
        <v>3450</v>
      </c>
      <c r="I83" s="410">
        <f t="shared" ref="I83" si="21">SUM(I79:I82)</f>
        <v>3815</v>
      </c>
      <c r="J83" s="411">
        <f t="shared" ref="J83" si="22">SUM(J79:J82)</f>
        <v>3815</v>
      </c>
      <c r="K83" s="412">
        <f t="shared" ref="K83" si="23">SUM(K79:K82)</f>
        <v>3815</v>
      </c>
      <c r="L83" s="413">
        <f t="shared" ref="L83" si="24">SUM(L79:L82)</f>
        <v>3815</v>
      </c>
      <c r="M83" s="106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3" thickTop="1" thickBot="1" x14ac:dyDescent="0.25">
      <c r="A84" s="401">
        <f t="shared" si="0"/>
        <v>83</v>
      </c>
      <c r="B84" s="86" t="s">
        <v>53</v>
      </c>
      <c r="C84" s="87" t="s">
        <v>4</v>
      </c>
      <c r="D84" s="87" t="s">
        <v>5</v>
      </c>
      <c r="E84" s="87" t="s">
        <v>18</v>
      </c>
      <c r="F84" s="89" t="s">
        <v>19</v>
      </c>
      <c r="G84" s="278" t="s">
        <v>8</v>
      </c>
      <c r="H84" s="244" t="s">
        <v>9</v>
      </c>
      <c r="I84" s="180" t="s">
        <v>128</v>
      </c>
      <c r="J84" s="90" t="s">
        <v>129</v>
      </c>
      <c r="K84" s="208" t="s">
        <v>130</v>
      </c>
      <c r="L84" s="313" t="s">
        <v>131</v>
      </c>
      <c r="M84" s="106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x14ac:dyDescent="0.2">
      <c r="A85" s="401">
        <f t="shared" si="0"/>
        <v>84</v>
      </c>
      <c r="B85" s="68" t="s">
        <v>54</v>
      </c>
      <c r="C85" s="28">
        <v>156</v>
      </c>
      <c r="D85" s="29">
        <v>150</v>
      </c>
      <c r="E85" s="46">
        <v>98</v>
      </c>
      <c r="F85" s="20">
        <v>300</v>
      </c>
      <c r="G85" s="274">
        <v>250</v>
      </c>
      <c r="H85" s="245">
        <v>250</v>
      </c>
      <c r="I85" s="190">
        <v>275</v>
      </c>
      <c r="J85" s="204">
        <f>SUM(G85/100)*110</f>
        <v>275</v>
      </c>
      <c r="K85" s="218">
        <f>SUM(H85/100)*110</f>
        <v>275</v>
      </c>
      <c r="L85" s="323">
        <v>275</v>
      </c>
      <c r="M85" s="99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23.25" x14ac:dyDescent="0.2">
      <c r="A86" s="401">
        <f t="shared" si="0"/>
        <v>85</v>
      </c>
      <c r="B86" s="73" t="s">
        <v>55</v>
      </c>
      <c r="C86" s="36">
        <v>-355640</v>
      </c>
      <c r="D86" s="37">
        <v>-494000</v>
      </c>
      <c r="E86" s="43">
        <v>-535280</v>
      </c>
      <c r="F86" s="13">
        <v>-535280</v>
      </c>
      <c r="G86" s="279">
        <v>-610253</v>
      </c>
      <c r="H86" s="246">
        <v>-610253</v>
      </c>
      <c r="I86" s="191">
        <v>-579740</v>
      </c>
      <c r="J86" s="94">
        <v>-610253</v>
      </c>
      <c r="K86" s="219">
        <f>H86*105%</f>
        <v>-640765.65</v>
      </c>
      <c r="L86" s="324">
        <v>-671278</v>
      </c>
      <c r="M86" s="99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21" x14ac:dyDescent="0.2">
      <c r="A87" s="401">
        <f t="shared" si="0"/>
        <v>86</v>
      </c>
      <c r="B87" s="81" t="s">
        <v>82</v>
      </c>
      <c r="C87" s="74"/>
      <c r="D87" s="75"/>
      <c r="E87" s="76"/>
      <c r="F87" s="77"/>
      <c r="G87" s="280">
        <v>-1500</v>
      </c>
      <c r="H87" s="247">
        <v>-8000</v>
      </c>
      <c r="I87" s="190">
        <v>-2500</v>
      </c>
      <c r="J87" s="204">
        <v>-2500</v>
      </c>
      <c r="K87" s="218">
        <v>-2500</v>
      </c>
      <c r="L87" s="323">
        <v>-2500</v>
      </c>
      <c r="M87" s="116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6.5" thickBot="1" x14ac:dyDescent="0.25">
      <c r="A88" s="401">
        <f t="shared" si="0"/>
        <v>87</v>
      </c>
      <c r="B88" s="81" t="s">
        <v>56</v>
      </c>
      <c r="C88" s="32">
        <v>0</v>
      </c>
      <c r="D88" s="33">
        <v>0</v>
      </c>
      <c r="E88" s="47">
        <v>0</v>
      </c>
      <c r="F88" s="56">
        <v>0</v>
      </c>
      <c r="G88" s="276">
        <v>-100000</v>
      </c>
      <c r="H88" s="248">
        <v>-100000</v>
      </c>
      <c r="I88" s="190">
        <v>0</v>
      </c>
      <c r="J88" s="204">
        <v>0</v>
      </c>
      <c r="K88" s="218">
        <v>0</v>
      </c>
      <c r="L88" s="323">
        <v>0</v>
      </c>
      <c r="M88" s="117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20.25" thickTop="1" thickBot="1" x14ac:dyDescent="0.25">
      <c r="A89" s="401">
        <f t="shared" si="0"/>
        <v>88</v>
      </c>
      <c r="B89" s="414" t="s">
        <v>16</v>
      </c>
      <c r="C89" s="119">
        <f t="shared" ref="C89:H89" si="25">SUM(C85:C88)</f>
        <v>-355484</v>
      </c>
      <c r="D89" s="39">
        <f t="shared" si="25"/>
        <v>-493850</v>
      </c>
      <c r="E89" s="38">
        <f t="shared" si="25"/>
        <v>-535182</v>
      </c>
      <c r="F89" s="57">
        <f t="shared" si="25"/>
        <v>-534980</v>
      </c>
      <c r="G89" s="281">
        <f t="shared" si="25"/>
        <v>-711503</v>
      </c>
      <c r="H89" s="249">
        <f t="shared" si="25"/>
        <v>-718003</v>
      </c>
      <c r="I89" s="192">
        <f>SUM(I85:I88)</f>
        <v>-581965</v>
      </c>
      <c r="J89" s="95">
        <f>SUM(J85:J88)</f>
        <v>-612478</v>
      </c>
      <c r="K89" s="220">
        <f>SUM(K85:K88)</f>
        <v>-642990.65</v>
      </c>
      <c r="L89" s="325">
        <f>SUM(L85:L88)</f>
        <v>-673503</v>
      </c>
      <c r="M89" s="106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3" thickTop="1" thickBot="1" x14ac:dyDescent="0.25">
      <c r="A90" s="401">
        <f t="shared" si="0"/>
        <v>89</v>
      </c>
      <c r="B90" s="121" t="s">
        <v>127</v>
      </c>
      <c r="C90" s="120" t="s">
        <v>4</v>
      </c>
      <c r="D90" s="87" t="s">
        <v>5</v>
      </c>
      <c r="E90" s="87" t="s">
        <v>18</v>
      </c>
      <c r="F90" s="89" t="s">
        <v>19</v>
      </c>
      <c r="G90" s="282" t="s">
        <v>8</v>
      </c>
      <c r="H90" s="250" t="s">
        <v>9</v>
      </c>
      <c r="I90" s="180" t="s">
        <v>128</v>
      </c>
      <c r="J90" s="90" t="s">
        <v>129</v>
      </c>
      <c r="K90" s="208" t="s">
        <v>130</v>
      </c>
      <c r="L90" s="313" t="s">
        <v>131</v>
      </c>
      <c r="M90" s="118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x14ac:dyDescent="0.2">
      <c r="A91" s="401">
        <f t="shared" si="0"/>
        <v>90</v>
      </c>
      <c r="B91" s="125" t="s">
        <v>113</v>
      </c>
      <c r="C91" s="126">
        <v>1349</v>
      </c>
      <c r="D91" s="127">
        <v>4133</v>
      </c>
      <c r="E91" s="128">
        <v>2436</v>
      </c>
      <c r="F91" s="129">
        <v>2000</v>
      </c>
      <c r="G91" s="283">
        <v>35000</v>
      </c>
      <c r="H91" s="251">
        <v>57306</v>
      </c>
      <c r="I91" s="513">
        <v>118000</v>
      </c>
      <c r="J91" s="516">
        <v>148000</v>
      </c>
      <c r="K91" s="519">
        <v>179000</v>
      </c>
      <c r="L91" s="522">
        <v>209000</v>
      </c>
      <c r="M91" s="504" t="s">
        <v>132</v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x14ac:dyDescent="0.2">
      <c r="A92" s="401">
        <f t="shared" si="0"/>
        <v>91</v>
      </c>
      <c r="B92" s="131" t="s">
        <v>103</v>
      </c>
      <c r="C92" s="132"/>
      <c r="D92" s="133"/>
      <c r="E92" s="134">
        <v>44168</v>
      </c>
      <c r="F92" s="20">
        <v>0</v>
      </c>
      <c r="G92" s="262">
        <v>25000</v>
      </c>
      <c r="H92" s="252">
        <v>24953</v>
      </c>
      <c r="I92" s="514"/>
      <c r="J92" s="517"/>
      <c r="K92" s="520"/>
      <c r="L92" s="523"/>
      <c r="M92" s="505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x14ac:dyDescent="0.2">
      <c r="A93" s="401">
        <f t="shared" si="0"/>
        <v>92</v>
      </c>
      <c r="B93" s="131" t="s">
        <v>57</v>
      </c>
      <c r="C93" s="132">
        <v>0</v>
      </c>
      <c r="D93" s="133">
        <v>0</v>
      </c>
      <c r="E93" s="134">
        <v>0</v>
      </c>
      <c r="F93" s="50">
        <v>13200</v>
      </c>
      <c r="G93" s="262">
        <v>0</v>
      </c>
      <c r="H93" s="253">
        <v>502</v>
      </c>
      <c r="I93" s="514"/>
      <c r="J93" s="517"/>
      <c r="K93" s="520"/>
      <c r="L93" s="523"/>
      <c r="M93" s="505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x14ac:dyDescent="0.2">
      <c r="A94" s="401">
        <f t="shared" si="0"/>
        <v>93</v>
      </c>
      <c r="B94" s="108" t="s">
        <v>102</v>
      </c>
      <c r="C94" s="126"/>
      <c r="D94" s="127"/>
      <c r="E94" s="501"/>
      <c r="F94" s="15"/>
      <c r="G94" s="263">
        <v>21000</v>
      </c>
      <c r="H94" s="254">
        <v>21050</v>
      </c>
      <c r="I94" s="514"/>
      <c r="J94" s="517"/>
      <c r="K94" s="520"/>
      <c r="L94" s="523"/>
      <c r="M94" s="505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x14ac:dyDescent="0.2">
      <c r="A95" s="401">
        <f t="shared" si="0"/>
        <v>94</v>
      </c>
      <c r="B95" s="131" t="s">
        <v>76</v>
      </c>
      <c r="C95" s="126"/>
      <c r="D95" s="127"/>
      <c r="E95" s="501"/>
      <c r="F95" s="15"/>
      <c r="G95" s="263">
        <v>13700</v>
      </c>
      <c r="H95" s="254">
        <v>10136</v>
      </c>
      <c r="I95" s="514"/>
      <c r="J95" s="517"/>
      <c r="K95" s="520"/>
      <c r="L95" s="523"/>
      <c r="M95" s="505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x14ac:dyDescent="0.2">
      <c r="A96" s="401">
        <f t="shared" si="0"/>
        <v>95</v>
      </c>
      <c r="B96" s="117" t="s">
        <v>58</v>
      </c>
      <c r="C96" s="139">
        <v>0</v>
      </c>
      <c r="D96" s="140">
        <v>0</v>
      </c>
      <c r="E96" s="141">
        <v>3986</v>
      </c>
      <c r="F96" s="24">
        <v>5000</v>
      </c>
      <c r="G96" s="284">
        <v>10000</v>
      </c>
      <c r="H96" s="255">
        <v>10000</v>
      </c>
      <c r="I96" s="514"/>
      <c r="J96" s="517"/>
      <c r="K96" s="520"/>
      <c r="L96" s="523"/>
      <c r="M96" s="506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6" ht="16.5" customHeight="1" x14ac:dyDescent="0.2">
      <c r="A97" s="401">
        <f t="shared" ref="A97:A101" si="26">SUM(A96+1)</f>
        <v>96</v>
      </c>
      <c r="B97" s="122" t="s">
        <v>172</v>
      </c>
      <c r="C97" s="135"/>
      <c r="D97" s="136"/>
      <c r="E97" s="137"/>
      <c r="F97" s="138"/>
      <c r="G97" s="285">
        <v>0</v>
      </c>
      <c r="H97" s="256">
        <v>0</v>
      </c>
      <c r="I97" s="515"/>
      <c r="J97" s="518"/>
      <c r="K97" s="521"/>
      <c r="L97" s="524"/>
      <c r="M97" s="355" t="s">
        <v>144</v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6" ht="16.5" thickBot="1" x14ac:dyDescent="0.25">
      <c r="A98" s="401">
        <f t="shared" si="26"/>
        <v>97</v>
      </c>
      <c r="B98" s="415" t="s">
        <v>72</v>
      </c>
      <c r="C98" s="171">
        <v>-4736</v>
      </c>
      <c r="D98" s="172">
        <v>-1845</v>
      </c>
      <c r="E98" s="173">
        <v>-84500</v>
      </c>
      <c r="F98" s="174">
        <v>0</v>
      </c>
      <c r="G98" s="416">
        <v>0</v>
      </c>
      <c r="H98" s="417">
        <v>-3210</v>
      </c>
      <c r="I98" s="418">
        <v>0</v>
      </c>
      <c r="J98" s="419">
        <v>0</v>
      </c>
      <c r="K98" s="420">
        <v>0</v>
      </c>
      <c r="L98" s="421">
        <v>0</v>
      </c>
      <c r="M98" s="169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6" s="359" customFormat="1" ht="20.25" thickTop="1" thickBot="1" x14ac:dyDescent="0.25">
      <c r="A99" s="402">
        <f t="shared" si="26"/>
        <v>98</v>
      </c>
      <c r="B99" s="429" t="s">
        <v>16</v>
      </c>
      <c r="C99" s="142">
        <f>SUM(C93:C96)</f>
        <v>0</v>
      </c>
      <c r="D99" s="143">
        <f>SUM(D93:D96)</f>
        <v>0</v>
      </c>
      <c r="E99" s="144">
        <f>SUM(E93:E96)</f>
        <v>3986</v>
      </c>
      <c r="F99" s="145">
        <f>SUM(F93:F96)</f>
        <v>18200</v>
      </c>
      <c r="G99" s="430">
        <f>SUM(G91:G98)</f>
        <v>104700</v>
      </c>
      <c r="H99" s="431">
        <f>SUM(H91:H98)</f>
        <v>120737</v>
      </c>
      <c r="I99" s="432">
        <f>SUBTOTAL(9,I91:I98)</f>
        <v>118000</v>
      </c>
      <c r="J99" s="433">
        <f>SUBTOTAL(9,J91:J98)</f>
        <v>148000</v>
      </c>
      <c r="K99" s="434">
        <f>SUBTOTAL(9,K91:K98)</f>
        <v>179000</v>
      </c>
      <c r="L99" s="435">
        <f>SUBTOTAL(9,L91:L98)</f>
        <v>209000</v>
      </c>
      <c r="M99" s="357"/>
      <c r="N99" s="358"/>
      <c r="O99" s="358"/>
      <c r="P99" s="358"/>
      <c r="Q99" s="358"/>
      <c r="R99" s="358"/>
      <c r="S99" s="358"/>
      <c r="T99" s="358"/>
      <c r="U99" s="358"/>
      <c r="V99" s="358"/>
      <c r="W99" s="358"/>
      <c r="X99" s="358"/>
      <c r="Z99"/>
    </row>
    <row r="100" spans="1:26" ht="48" thickTop="1" thickBot="1" x14ac:dyDescent="0.25">
      <c r="A100" s="401">
        <f t="shared" si="26"/>
        <v>99</v>
      </c>
      <c r="B100" s="422" t="s">
        <v>174</v>
      </c>
      <c r="C100" s="146" t="s">
        <v>4</v>
      </c>
      <c r="D100" s="146" t="s">
        <v>5</v>
      </c>
      <c r="E100" s="146" t="s">
        <v>18</v>
      </c>
      <c r="F100" s="147" t="s">
        <v>19</v>
      </c>
      <c r="G100" s="423"/>
      <c r="H100" s="424"/>
      <c r="I100" s="425"/>
      <c r="J100" s="426"/>
      <c r="K100" s="427"/>
      <c r="L100" s="428"/>
      <c r="M100" s="148"/>
      <c r="N100" s="1"/>
      <c r="O100" s="1"/>
      <c r="P100" s="1"/>
      <c r="Q100" s="1"/>
      <c r="R100" s="1"/>
      <c r="S100" s="1"/>
      <c r="T100" s="510" t="s">
        <v>124</v>
      </c>
      <c r="U100" s="511"/>
      <c r="V100" s="511"/>
      <c r="W100" s="511"/>
      <c r="X100" s="512"/>
    </row>
    <row r="101" spans="1:26" ht="31.5" x14ac:dyDescent="0.2">
      <c r="A101" s="401">
        <f t="shared" si="26"/>
        <v>100</v>
      </c>
      <c r="B101" s="149" t="s">
        <v>90</v>
      </c>
      <c r="C101" s="150">
        <v>1349</v>
      </c>
      <c r="D101" s="151">
        <v>4133</v>
      </c>
      <c r="E101" s="152">
        <v>2436</v>
      </c>
      <c r="F101" s="153">
        <v>2000</v>
      </c>
      <c r="G101" s="283"/>
      <c r="H101" s="257">
        <v>0</v>
      </c>
      <c r="I101" s="194">
        <v>-3250</v>
      </c>
      <c r="J101" s="205">
        <v>-3250</v>
      </c>
      <c r="K101" s="222">
        <v>-3250</v>
      </c>
      <c r="L101" s="327">
        <v>-3250</v>
      </c>
      <c r="M101" s="154" t="s">
        <v>119</v>
      </c>
      <c r="N101" s="1"/>
      <c r="O101" s="1"/>
      <c r="P101" s="1"/>
      <c r="Q101" s="1"/>
      <c r="R101" s="1"/>
      <c r="S101" s="1"/>
      <c r="T101" s="170"/>
      <c r="U101" s="168" t="s">
        <v>120</v>
      </c>
      <c r="V101" s="168" t="s">
        <v>121</v>
      </c>
      <c r="W101" s="168" t="s">
        <v>122</v>
      </c>
      <c r="X101" s="168" t="s">
        <v>123</v>
      </c>
    </row>
    <row r="102" spans="1:26" ht="31.5" x14ac:dyDescent="0.2">
      <c r="A102" s="401">
        <v>101</v>
      </c>
      <c r="B102" s="122" t="s">
        <v>101</v>
      </c>
      <c r="C102" s="135"/>
      <c r="D102" s="136"/>
      <c r="E102" s="137"/>
      <c r="F102" s="96"/>
      <c r="G102" s="286"/>
      <c r="H102" s="258">
        <v>0</v>
      </c>
      <c r="I102" s="193">
        <v>-9000</v>
      </c>
      <c r="J102" s="155">
        <v>-9000</v>
      </c>
      <c r="K102" s="221">
        <v>-9000</v>
      </c>
      <c r="L102" s="326">
        <v>-9000</v>
      </c>
      <c r="M102" s="122" t="s">
        <v>171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6" ht="15.75" x14ac:dyDescent="0.2">
      <c r="A103" s="401">
        <v>102</v>
      </c>
      <c r="B103" s="122" t="s">
        <v>100</v>
      </c>
      <c r="C103" s="135"/>
      <c r="D103" s="136"/>
      <c r="E103" s="137"/>
      <c r="F103" s="96"/>
      <c r="G103" s="286"/>
      <c r="H103" s="258">
        <v>0</v>
      </c>
      <c r="I103" s="193">
        <v>-10000</v>
      </c>
      <c r="J103" s="155">
        <v>-10000</v>
      </c>
      <c r="K103" s="221">
        <v>-10000</v>
      </c>
      <c r="L103" s="326">
        <v>-10000</v>
      </c>
      <c r="M103" s="130" t="s">
        <v>117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6" ht="15.75" x14ac:dyDescent="0.2">
      <c r="A104" s="401">
        <v>103</v>
      </c>
      <c r="B104" s="122" t="s">
        <v>104</v>
      </c>
      <c r="C104" s="135"/>
      <c r="D104" s="136"/>
      <c r="E104" s="137"/>
      <c r="F104" s="96"/>
      <c r="G104" s="286"/>
      <c r="H104" s="258">
        <v>0</v>
      </c>
      <c r="I104" s="193">
        <v>-388</v>
      </c>
      <c r="J104" s="155">
        <v>-388</v>
      </c>
      <c r="K104" s="221">
        <v>-388</v>
      </c>
      <c r="L104" s="326">
        <v>-388</v>
      </c>
      <c r="M104" s="122" t="s">
        <v>96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6" ht="16.5" thickBot="1" x14ac:dyDescent="0.25">
      <c r="A105" s="401">
        <v>104</v>
      </c>
      <c r="B105" s="122" t="s">
        <v>95</v>
      </c>
      <c r="C105" s="135">
        <v>0</v>
      </c>
      <c r="D105" s="136">
        <v>0</v>
      </c>
      <c r="E105" s="137">
        <v>0</v>
      </c>
      <c r="F105" s="96">
        <v>13200</v>
      </c>
      <c r="G105" s="286"/>
      <c r="H105" s="258">
        <v>0</v>
      </c>
      <c r="I105" s="195">
        <v>-2250</v>
      </c>
      <c r="J105" s="206">
        <v>-2250</v>
      </c>
      <c r="K105" s="223">
        <v>-2250</v>
      </c>
      <c r="L105" s="328">
        <v>-2250</v>
      </c>
      <c r="M105" s="122" t="s">
        <v>96</v>
      </c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6" ht="19.5" thickBot="1" x14ac:dyDescent="0.25">
      <c r="A106" s="401">
        <v>105</v>
      </c>
      <c r="B106" s="156" t="s">
        <v>118</v>
      </c>
      <c r="C106" s="157">
        <f>SUM(C98:C101)</f>
        <v>-3387</v>
      </c>
      <c r="D106" s="158">
        <f>SUM(D98:D101)</f>
        <v>2288</v>
      </c>
      <c r="E106" s="159">
        <f>SUM(E98:E101)</f>
        <v>-78078</v>
      </c>
      <c r="F106" s="160">
        <f>SUM(F98:F101)</f>
        <v>20200</v>
      </c>
      <c r="G106" s="287"/>
      <c r="H106" s="259">
        <f>SUM(H101:H105)</f>
        <v>0</v>
      </c>
      <c r="I106" s="196">
        <f>SUM(I101:I105)</f>
        <v>-24888</v>
      </c>
      <c r="J106" s="207">
        <f>SUM(J101:J105)</f>
        <v>-24888</v>
      </c>
      <c r="K106" s="224">
        <f>SUM(K101:K105)</f>
        <v>-24888</v>
      </c>
      <c r="L106" s="329">
        <f>SUM(L101:L105)</f>
        <v>-24888</v>
      </c>
      <c r="M106" s="161"/>
      <c r="N106" s="93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6" ht="32.25" thickBot="1" x14ac:dyDescent="0.25">
      <c r="A107" s="401">
        <v>106</v>
      </c>
      <c r="B107" s="162" t="s">
        <v>59</v>
      </c>
      <c r="C107" s="163">
        <f>SUM(C99+C89+C83+C77+C68+C59+C47+C36+C28+C17)</f>
        <v>-51954</v>
      </c>
      <c r="D107" s="164">
        <v>-116501</v>
      </c>
      <c r="E107" s="165">
        <v>-187710</v>
      </c>
      <c r="F107" s="166"/>
      <c r="G107" s="288">
        <f>SUM(G99+G89+G83+G77+G68+G59+G47+G36+G28+G17)</f>
        <v>96802</v>
      </c>
      <c r="H107" s="260">
        <f>SUM(H99+H89+H83+H77+H68+H59+H47+H36+H28+H17+H106)</f>
        <v>52584</v>
      </c>
      <c r="I107" s="436">
        <f>SUM(I99+I89+I83+I77+I68+I59+I47+I36+I28+I17+I106)</f>
        <v>120739</v>
      </c>
      <c r="J107" s="437">
        <f>SUM(J99+J89+J83+J77+J68+J59+J47+J36+J28+J17+J106)</f>
        <v>120225.5</v>
      </c>
      <c r="K107" s="438">
        <f>SUM(K99+K89+K83+K77+K68+K59+K47+K36+K28+K17+K106)</f>
        <v>120713.04999999999</v>
      </c>
      <c r="L107" s="439">
        <f>SUM(L99+L89+L83+L77+L68+L59+L47+L36+L28+L17+L106)</f>
        <v>120201</v>
      </c>
      <c r="M107" s="167" t="s">
        <v>202</v>
      </c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6" s="17" customFormat="1" ht="15.75" x14ac:dyDescent="0.2">
      <c r="A108" s="61"/>
      <c r="B108" s="5"/>
      <c r="C108" s="25"/>
      <c r="D108" s="25"/>
      <c r="E108" s="40"/>
      <c r="F108" s="25"/>
      <c r="G108" s="44"/>
      <c r="H108" s="44"/>
      <c r="I108" s="44"/>
      <c r="J108" s="44"/>
      <c r="K108" s="44"/>
      <c r="L108" s="44"/>
      <c r="M108" s="45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s="17" customFormat="1" ht="31.5" customHeight="1" thickBot="1" x14ac:dyDescent="0.25">
      <c r="A109" s="61"/>
      <c r="B109" s="489" t="s">
        <v>203</v>
      </c>
      <c r="C109" s="490"/>
      <c r="D109" s="490"/>
      <c r="E109" s="490"/>
      <c r="F109" s="490"/>
      <c r="G109" s="489"/>
      <c r="H109" s="489"/>
      <c r="I109" s="489"/>
      <c r="J109" s="489"/>
      <c r="K109" s="489"/>
      <c r="L109" s="489"/>
      <c r="M109" s="45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s="17" customFormat="1" ht="19.5" thickBot="1" x14ac:dyDescent="0.25">
      <c r="A110" s="61"/>
      <c r="B110" s="178" t="s">
        <v>143</v>
      </c>
      <c r="C110" s="383"/>
      <c r="D110" s="175"/>
      <c r="E110" s="176"/>
      <c r="F110" s="382"/>
      <c r="G110" s="177"/>
      <c r="H110" s="177"/>
      <c r="I110" s="179">
        <v>194.97</v>
      </c>
      <c r="J110" s="179">
        <v>205.23</v>
      </c>
      <c r="K110" s="179">
        <v>215.49</v>
      </c>
      <c r="L110" s="179">
        <v>225.75</v>
      </c>
      <c r="M110" s="45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s="17" customFormat="1" ht="15.75" hidden="1" x14ac:dyDescent="0.2">
      <c r="A111" s="61"/>
      <c r="B111" s="5"/>
      <c r="C111" s="25"/>
      <c r="D111" s="25"/>
      <c r="E111" s="40"/>
      <c r="F111" s="25"/>
      <c r="G111" s="44"/>
      <c r="H111" s="44"/>
      <c r="I111" s="44"/>
      <c r="J111" s="44"/>
      <c r="K111" s="44"/>
      <c r="L111" s="44"/>
      <c r="M111" s="45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s="17" customFormat="1" ht="15.75" hidden="1" x14ac:dyDescent="0.2">
      <c r="A112" s="61"/>
      <c r="B112" s="5"/>
      <c r="C112" s="25"/>
      <c r="D112" s="25"/>
      <c r="E112" s="40"/>
      <c r="F112" s="25"/>
      <c r="G112" s="44"/>
      <c r="H112" s="44"/>
      <c r="I112" s="44"/>
      <c r="J112" s="44"/>
      <c r="K112" s="44"/>
      <c r="L112" s="44"/>
      <c r="M112" s="45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s="17" customFormat="1" ht="21" hidden="1" x14ac:dyDescent="0.25">
      <c r="A113" s="61"/>
      <c r="B113" s="352" t="s">
        <v>133</v>
      </c>
      <c r="C113" s="352"/>
      <c r="D113" s="352"/>
      <c r="E113" s="352"/>
      <c r="F113" s="352"/>
      <c r="G113" s="332"/>
      <c r="H113" s="333" t="s">
        <v>145</v>
      </c>
      <c r="I113" s="44"/>
      <c r="J113" s="44"/>
      <c r="K113" s="44"/>
      <c r="L113" s="44"/>
      <c r="M113" s="45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s="17" customFormat="1" ht="18.75" hidden="1" x14ac:dyDescent="0.3">
      <c r="A114" s="61"/>
      <c r="B114" s="353" t="s">
        <v>98</v>
      </c>
      <c r="C114" s="353"/>
      <c r="D114" s="353"/>
      <c r="E114" s="353"/>
      <c r="F114" s="353"/>
      <c r="G114" s="290">
        <v>614781</v>
      </c>
      <c r="H114" s="289"/>
      <c r="I114" s="44"/>
      <c r="J114" s="44"/>
      <c r="K114" s="44"/>
      <c r="L114" s="44"/>
      <c r="M114" s="45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s="17" customFormat="1" ht="18.75" hidden="1" x14ac:dyDescent="0.3">
      <c r="A115" s="61"/>
      <c r="B115" s="374" t="s">
        <v>99</v>
      </c>
      <c r="C115" s="353"/>
      <c r="D115" s="353"/>
      <c r="E115" s="353"/>
      <c r="F115" s="353"/>
      <c r="G115" s="375">
        <f>H107</f>
        <v>52584</v>
      </c>
      <c r="H115" s="376"/>
      <c r="I115" s="44"/>
      <c r="J115" s="44"/>
      <c r="K115" s="44"/>
      <c r="L115" s="44"/>
      <c r="M115" s="45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s="17" customFormat="1" ht="18.75" x14ac:dyDescent="0.3">
      <c r="A116" s="61"/>
      <c r="B116" s="384" t="s">
        <v>188</v>
      </c>
      <c r="C116" s="373"/>
      <c r="D116" s="353"/>
      <c r="E116" s="353"/>
      <c r="F116" s="379"/>
      <c r="G116" s="387"/>
      <c r="H116" s="388"/>
      <c r="I116" s="389">
        <f>SUM(-(J110-I110))</f>
        <v>-10.259999999999991</v>
      </c>
      <c r="J116" s="390">
        <v>0</v>
      </c>
      <c r="K116" s="389">
        <f>SUM(K110-J110)</f>
        <v>10.260000000000019</v>
      </c>
      <c r="L116" s="391">
        <f>SUM(L110-J110)</f>
        <v>20.52000000000001</v>
      </c>
      <c r="M116" s="45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s="17" customFormat="1" ht="18.75" x14ac:dyDescent="0.3">
      <c r="A117" s="61"/>
      <c r="B117" s="385" t="s">
        <v>189</v>
      </c>
      <c r="C117" s="373"/>
      <c r="D117" s="353"/>
      <c r="E117" s="353"/>
      <c r="F117" s="379"/>
      <c r="G117" s="392"/>
      <c r="H117" s="289"/>
      <c r="I117" s="377">
        <f>SUM(I116/12)</f>
        <v>-0.85499999999999921</v>
      </c>
      <c r="J117" s="377">
        <f>SUM(J116/12)</f>
        <v>0</v>
      </c>
      <c r="K117" s="377">
        <f>SUM(K116/12)</f>
        <v>0.85500000000000165</v>
      </c>
      <c r="L117" s="393">
        <f>SUM(L116/12)</f>
        <v>1.7100000000000009</v>
      </c>
      <c r="M117" s="45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s="17" customFormat="1" ht="19.5" thickBot="1" x14ac:dyDescent="0.35">
      <c r="A118" s="61"/>
      <c r="B118" s="386" t="s">
        <v>190</v>
      </c>
      <c r="C118" s="373"/>
      <c r="D118" s="353"/>
      <c r="E118" s="353"/>
      <c r="F118" s="379"/>
      <c r="G118" s="394"/>
      <c r="H118" s="395"/>
      <c r="I118" s="396">
        <f>SUM(I116/52)</f>
        <v>-0.19730769230769213</v>
      </c>
      <c r="J118" s="396">
        <f>SUM(J116/52)</f>
        <v>0</v>
      </c>
      <c r="K118" s="396">
        <f>SUM(K116/52)</f>
        <v>0.19730769230769268</v>
      </c>
      <c r="L118" s="397">
        <f>SUM(L116/52)</f>
        <v>0.39461538461538481</v>
      </c>
      <c r="M118" s="45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s="17" customFormat="1" ht="18.75" x14ac:dyDescent="0.3">
      <c r="A119" s="61"/>
      <c r="B119" s="380"/>
      <c r="C119" s="373"/>
      <c r="D119" s="353"/>
      <c r="E119" s="353"/>
      <c r="F119" s="379"/>
      <c r="G119" s="381"/>
      <c r="H119" s="44"/>
      <c r="I119" s="378"/>
      <c r="J119" s="378"/>
      <c r="K119" s="378"/>
      <c r="L119" s="378"/>
      <c r="M119" s="45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s="17" customFormat="1" ht="33" customHeight="1" x14ac:dyDescent="0.2">
      <c r="A120" s="61"/>
      <c r="B120" s="353" t="s">
        <v>194</v>
      </c>
      <c r="C120" s="373"/>
      <c r="D120" s="353"/>
      <c r="E120" s="353"/>
      <c r="F120" s="379"/>
      <c r="G120" s="398" t="s">
        <v>191</v>
      </c>
      <c r="H120" s="535" t="s">
        <v>193</v>
      </c>
      <c r="I120" s="535"/>
      <c r="J120" s="378"/>
      <c r="K120" s="378"/>
      <c r="L120" s="378"/>
      <c r="M120" s="45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s="17" customFormat="1" ht="33" customHeight="1" x14ac:dyDescent="0.2">
      <c r="A121" s="61"/>
      <c r="B121" s="353" t="s">
        <v>195</v>
      </c>
      <c r="C121" s="373"/>
      <c r="D121" s="353"/>
      <c r="E121" s="353"/>
      <c r="F121" s="379"/>
      <c r="G121" s="398" t="s">
        <v>196</v>
      </c>
      <c r="H121" s="535" t="s">
        <v>193</v>
      </c>
      <c r="I121" s="535"/>
      <c r="J121" s="378"/>
      <c r="K121" s="378"/>
      <c r="L121" s="378"/>
      <c r="M121" s="45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s="17" customFormat="1" ht="33" customHeight="1" x14ac:dyDescent="0.2">
      <c r="A122" s="61"/>
      <c r="B122" s="353" t="s">
        <v>192</v>
      </c>
      <c r="C122" s="373"/>
      <c r="D122" s="353"/>
      <c r="E122" s="353"/>
      <c r="F122" s="379"/>
      <c r="G122" s="399" t="s">
        <v>197</v>
      </c>
      <c r="H122" s="535" t="s">
        <v>198</v>
      </c>
      <c r="I122" s="535"/>
      <c r="J122" s="378"/>
      <c r="K122" s="378"/>
      <c r="L122" s="378"/>
      <c r="M122" s="45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s="17" customFormat="1" ht="18.75" x14ac:dyDescent="0.3">
      <c r="A123" s="61"/>
      <c r="B123" s="380"/>
      <c r="C123" s="373"/>
      <c r="D123" s="353"/>
      <c r="E123" s="353"/>
      <c r="F123" s="379"/>
      <c r="G123" s="381"/>
      <c r="H123" s="44"/>
      <c r="I123" s="44"/>
      <c r="J123" s="44"/>
      <c r="K123" s="44"/>
      <c r="L123" s="44"/>
      <c r="M123" s="45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s="17" customFormat="1" ht="18.75" x14ac:dyDescent="0.3">
      <c r="A124" s="61"/>
      <c r="B124" s="353" t="s">
        <v>204</v>
      </c>
      <c r="C124" s="373"/>
      <c r="D124" s="353"/>
      <c r="E124" s="353"/>
      <c r="F124" s="379"/>
      <c r="G124" s="290">
        <v>614781</v>
      </c>
      <c r="H124" s="440"/>
      <c r="I124" s="44"/>
      <c r="J124" s="44"/>
      <c r="K124" s="44"/>
      <c r="L124" s="44"/>
      <c r="M124" s="45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s="364" customFormat="1" ht="42.95" customHeight="1" x14ac:dyDescent="0.2">
      <c r="A125" s="360"/>
      <c r="B125" s="365" t="s">
        <v>138</v>
      </c>
      <c r="C125" s="354"/>
      <c r="D125" s="354"/>
      <c r="E125" s="354"/>
      <c r="F125" s="354"/>
      <c r="G125" s="366">
        <f>G114-G115</f>
        <v>562197</v>
      </c>
      <c r="H125" s="367" t="s">
        <v>175</v>
      </c>
      <c r="I125" s="361"/>
      <c r="J125" s="361"/>
      <c r="K125" s="361"/>
      <c r="L125" s="361"/>
      <c r="M125" s="362"/>
      <c r="N125" s="363"/>
      <c r="O125" s="363"/>
      <c r="P125" s="363"/>
      <c r="Q125" s="363"/>
      <c r="R125" s="363"/>
      <c r="S125" s="363"/>
      <c r="T125" s="363"/>
      <c r="U125" s="363"/>
      <c r="V125" s="363"/>
      <c r="W125" s="363"/>
      <c r="X125" s="363"/>
      <c r="Y125" s="363"/>
      <c r="Z125" s="16"/>
    </row>
    <row r="126" spans="1:26" s="17" customFormat="1" ht="36.950000000000003" customHeight="1" x14ac:dyDescent="0.2">
      <c r="A126" s="225" t="s">
        <v>139</v>
      </c>
      <c r="B126" s="291" t="s">
        <v>134</v>
      </c>
      <c r="C126" s="292"/>
      <c r="D126" s="292"/>
      <c r="E126" s="293"/>
      <c r="F126" s="292"/>
      <c r="G126" s="294">
        <f>G125-I107</f>
        <v>441458</v>
      </c>
      <c r="H126" s="330">
        <f>SUM(I99)</f>
        <v>118000</v>
      </c>
      <c r="I126" s="44"/>
      <c r="J126" s="44"/>
      <c r="K126" s="44"/>
      <c r="L126" s="44"/>
      <c r="M126" s="45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37.5" x14ac:dyDescent="0.2">
      <c r="A127" s="403" t="s">
        <v>140</v>
      </c>
      <c r="B127" s="295" t="s">
        <v>135</v>
      </c>
      <c r="C127" s="296"/>
      <c r="D127" s="297"/>
      <c r="E127" s="298"/>
      <c r="F127" s="299"/>
      <c r="G127" s="300">
        <f>SUM(G125-J107)</f>
        <v>441971.5</v>
      </c>
      <c r="H127" s="331">
        <f>SUM(J99)</f>
        <v>148000</v>
      </c>
      <c r="I127" s="79"/>
      <c r="J127" s="79"/>
      <c r="K127" s="79"/>
      <c r="L127" s="79"/>
      <c r="M127" s="79"/>
      <c r="N127" s="16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37.5" x14ac:dyDescent="0.3">
      <c r="A128" s="404" t="s">
        <v>141</v>
      </c>
      <c r="B128" s="301" t="s">
        <v>136</v>
      </c>
      <c r="C128" s="302"/>
      <c r="D128" s="302"/>
      <c r="E128" s="303"/>
      <c r="F128" s="304"/>
      <c r="G128" s="305">
        <f>G125-K107</f>
        <v>441483.95</v>
      </c>
      <c r="H128" s="306">
        <f>SUM(K99)</f>
        <v>179000</v>
      </c>
      <c r="N128" s="441"/>
    </row>
    <row r="129" spans="1:14" ht="37.5" x14ac:dyDescent="0.3">
      <c r="A129" s="405" t="s">
        <v>142</v>
      </c>
      <c r="B129" s="307" t="s">
        <v>137</v>
      </c>
      <c r="C129" s="308"/>
      <c r="D129" s="308"/>
      <c r="E129" s="309"/>
      <c r="F129" s="310"/>
      <c r="G129" s="311">
        <f>G125-L107</f>
        <v>441996</v>
      </c>
      <c r="H129" s="312">
        <f>SUM(L99)</f>
        <v>209000</v>
      </c>
      <c r="N129" s="441"/>
    </row>
    <row r="130" spans="1:14" x14ac:dyDescent="0.2">
      <c r="A130" s="406"/>
      <c r="N130" s="441"/>
    </row>
    <row r="131" spans="1:14" x14ac:dyDescent="0.2">
      <c r="A131" s="406"/>
      <c r="M131" s="372"/>
    </row>
    <row r="132" spans="1:14" ht="28.5" customHeight="1" x14ac:dyDescent="0.3">
      <c r="A132" s="406"/>
      <c r="B132" s="525" t="s">
        <v>146</v>
      </c>
      <c r="C132" s="526"/>
      <c r="D132" s="526"/>
      <c r="E132" s="526"/>
      <c r="F132" s="526"/>
      <c r="G132" s="525"/>
      <c r="H132" s="527" t="s">
        <v>186</v>
      </c>
      <c r="I132" s="527"/>
      <c r="J132" s="527"/>
      <c r="K132" s="527"/>
      <c r="L132" s="527"/>
      <c r="M132" s="372"/>
    </row>
    <row r="133" spans="1:14" ht="15.75" x14ac:dyDescent="0.25">
      <c r="A133" s="406"/>
      <c r="B133" s="334" t="s">
        <v>148</v>
      </c>
      <c r="C133" s="368"/>
      <c r="D133" s="335"/>
      <c r="E133" s="336"/>
      <c r="F133" s="337"/>
      <c r="G133" s="338"/>
      <c r="H133" s="528"/>
      <c r="I133" s="528"/>
      <c r="J133" s="528"/>
      <c r="K133" s="528"/>
      <c r="L133" s="528"/>
      <c r="M133" s="372"/>
    </row>
    <row r="134" spans="1:14" x14ac:dyDescent="0.2">
      <c r="A134" s="406"/>
      <c r="B134" s="339" t="s">
        <v>205</v>
      </c>
      <c r="C134" s="369"/>
      <c r="D134" s="340"/>
      <c r="E134" s="341"/>
      <c r="F134" s="342"/>
      <c r="G134" s="343">
        <v>29000</v>
      </c>
      <c r="H134" s="529" t="s">
        <v>176</v>
      </c>
      <c r="I134" s="529"/>
      <c r="J134" s="529"/>
      <c r="K134" s="529"/>
      <c r="L134" s="529"/>
      <c r="M134" s="372"/>
    </row>
    <row r="135" spans="1:14" x14ac:dyDescent="0.2">
      <c r="A135" s="406"/>
      <c r="B135" s="442" t="s">
        <v>147</v>
      </c>
      <c r="C135" s="443"/>
      <c r="D135" s="444"/>
      <c r="E135" s="445"/>
      <c r="F135" s="445"/>
      <c r="G135" s="446">
        <v>3095</v>
      </c>
      <c r="H135" s="530" t="s">
        <v>209</v>
      </c>
      <c r="I135" s="530"/>
      <c r="J135" s="530"/>
      <c r="K135" s="530"/>
      <c r="L135" s="530"/>
      <c r="M135" s="372"/>
    </row>
    <row r="136" spans="1:14" x14ac:dyDescent="0.2">
      <c r="A136" s="406"/>
      <c r="B136" s="452" t="s">
        <v>211</v>
      </c>
      <c r="C136" s="453"/>
      <c r="D136" s="454"/>
      <c r="E136" s="455"/>
      <c r="F136" s="455"/>
      <c r="G136" s="456">
        <v>7000</v>
      </c>
      <c r="H136" s="496"/>
      <c r="I136" s="497"/>
      <c r="J136" s="497"/>
      <c r="K136" s="497"/>
      <c r="L136" s="498"/>
      <c r="M136" s="372"/>
    </row>
    <row r="137" spans="1:14" ht="15.75" x14ac:dyDescent="0.25">
      <c r="A137" s="406"/>
      <c r="B137" s="344" t="s">
        <v>16</v>
      </c>
      <c r="C137" s="370"/>
      <c r="D137" s="345"/>
      <c r="E137" s="346"/>
      <c r="F137" s="347"/>
      <c r="G137" s="348">
        <f>SUM(G134:G136)</f>
        <v>39095</v>
      </c>
      <c r="H137" s="529"/>
      <c r="I137" s="529"/>
      <c r="J137" s="529"/>
      <c r="K137" s="529"/>
      <c r="L137" s="529"/>
      <c r="M137" s="372"/>
    </row>
    <row r="138" spans="1:14" ht="15.75" x14ac:dyDescent="0.25">
      <c r="A138" s="406"/>
      <c r="B138" s="334" t="s">
        <v>149</v>
      </c>
      <c r="C138" s="368"/>
      <c r="D138" s="335"/>
      <c r="E138" s="336"/>
      <c r="F138" s="337"/>
      <c r="G138" s="338"/>
      <c r="H138" s="531"/>
      <c r="I138" s="531"/>
      <c r="J138" s="531"/>
      <c r="K138" s="531"/>
      <c r="L138" s="531"/>
      <c r="M138" s="372"/>
    </row>
    <row r="139" spans="1:14" x14ac:dyDescent="0.2">
      <c r="A139" s="406"/>
      <c r="B139" s="339" t="s">
        <v>158</v>
      </c>
      <c r="C139" s="369"/>
      <c r="D139" s="340"/>
      <c r="E139" s="341"/>
      <c r="F139" s="342"/>
      <c r="G139" s="343">
        <v>9000</v>
      </c>
      <c r="H139" s="529" t="s">
        <v>179</v>
      </c>
      <c r="I139" s="529"/>
      <c r="J139" s="529"/>
      <c r="K139" s="529"/>
      <c r="L139" s="529"/>
      <c r="M139" s="372"/>
    </row>
    <row r="140" spans="1:14" x14ac:dyDescent="0.2">
      <c r="A140" s="406"/>
      <c r="B140" s="339" t="s">
        <v>159</v>
      </c>
      <c r="C140" s="369"/>
      <c r="D140" s="340"/>
      <c r="E140" s="341"/>
      <c r="F140" s="342"/>
      <c r="G140" s="343">
        <v>15000</v>
      </c>
      <c r="H140" s="529" t="s">
        <v>179</v>
      </c>
      <c r="I140" s="529"/>
      <c r="J140" s="529"/>
      <c r="K140" s="529"/>
      <c r="L140" s="529"/>
      <c r="M140" s="372"/>
    </row>
    <row r="141" spans="1:14" x14ac:dyDescent="0.2">
      <c r="A141" s="406"/>
      <c r="B141" s="339" t="s">
        <v>160</v>
      </c>
      <c r="C141" s="369"/>
      <c r="D141" s="340"/>
      <c r="E141" s="341"/>
      <c r="F141" s="342"/>
      <c r="G141" s="343">
        <v>5000</v>
      </c>
      <c r="H141" s="529" t="s">
        <v>177</v>
      </c>
      <c r="I141" s="529"/>
      <c r="J141" s="529"/>
      <c r="K141" s="529"/>
      <c r="L141" s="529"/>
      <c r="M141" s="372"/>
    </row>
    <row r="142" spans="1:14" x14ac:dyDescent="0.2">
      <c r="A142" s="406"/>
      <c r="B142" s="339" t="s">
        <v>163</v>
      </c>
      <c r="C142" s="369"/>
      <c r="D142" s="340"/>
      <c r="E142" s="341"/>
      <c r="F142" s="342"/>
      <c r="G142" s="343">
        <v>3000</v>
      </c>
      <c r="H142" s="529" t="s">
        <v>177</v>
      </c>
      <c r="I142" s="529"/>
      <c r="J142" s="529"/>
      <c r="K142" s="529"/>
      <c r="L142" s="529"/>
      <c r="M142" s="372"/>
    </row>
    <row r="143" spans="1:14" x14ac:dyDescent="0.2">
      <c r="A143" s="406"/>
      <c r="B143" s="339" t="s">
        <v>199</v>
      </c>
      <c r="C143" s="369"/>
      <c r="D143" s="340"/>
      <c r="E143" s="341"/>
      <c r="F143" s="342"/>
      <c r="G143" s="343">
        <v>3000</v>
      </c>
      <c r="H143" s="532" t="s">
        <v>200</v>
      </c>
      <c r="I143" s="533"/>
      <c r="J143" s="533"/>
      <c r="K143" s="533"/>
      <c r="L143" s="534"/>
      <c r="M143" s="372"/>
    </row>
    <row r="144" spans="1:14" ht="15.75" x14ac:dyDescent="0.25">
      <c r="A144" s="406"/>
      <c r="B144" s="344" t="s">
        <v>16</v>
      </c>
      <c r="C144" s="370"/>
      <c r="D144" s="345"/>
      <c r="E144" s="346"/>
      <c r="F144" s="347"/>
      <c r="G144" s="348">
        <f>SUM(G139:G143)</f>
        <v>35000</v>
      </c>
      <c r="H144" s="529"/>
      <c r="I144" s="529"/>
      <c r="J144" s="529"/>
      <c r="K144" s="529"/>
      <c r="L144" s="529"/>
      <c r="M144" s="372"/>
    </row>
    <row r="145" spans="1:12" ht="15.75" x14ac:dyDescent="0.25">
      <c r="A145" s="406"/>
      <c r="B145" s="334" t="s">
        <v>150</v>
      </c>
      <c r="C145" s="368"/>
      <c r="D145" s="335"/>
      <c r="E145" s="336"/>
      <c r="F145" s="337"/>
      <c r="G145" s="338"/>
      <c r="H145" s="531"/>
      <c r="I145" s="531"/>
      <c r="J145" s="531"/>
      <c r="K145" s="531"/>
      <c r="L145" s="531"/>
    </row>
    <row r="146" spans="1:12" x14ac:dyDescent="0.2">
      <c r="B146" s="447" t="s">
        <v>212</v>
      </c>
      <c r="C146" s="448"/>
      <c r="D146" s="449"/>
      <c r="E146" s="450"/>
      <c r="F146" s="450"/>
      <c r="G146" s="451">
        <v>50000</v>
      </c>
      <c r="H146" s="495" t="s">
        <v>220</v>
      </c>
      <c r="I146" s="495"/>
      <c r="J146" s="495"/>
      <c r="K146" s="495"/>
      <c r="L146" s="495"/>
    </row>
    <row r="147" spans="1:12" x14ac:dyDescent="0.2">
      <c r="B147" s="339" t="s">
        <v>151</v>
      </c>
      <c r="C147" s="369"/>
      <c r="D147" s="340"/>
      <c r="E147" s="341"/>
      <c r="F147" s="342"/>
      <c r="G147" s="343">
        <v>8750</v>
      </c>
      <c r="H147" s="529" t="s">
        <v>178</v>
      </c>
      <c r="I147" s="529"/>
      <c r="J147" s="529"/>
      <c r="K147" s="529"/>
      <c r="L147" s="529"/>
    </row>
    <row r="148" spans="1:12" ht="15.75" x14ac:dyDescent="0.25">
      <c r="B148" s="344" t="s">
        <v>16</v>
      </c>
      <c r="C148" s="370"/>
      <c r="D148" s="345"/>
      <c r="E148" s="346"/>
      <c r="F148" s="347"/>
      <c r="G148" s="348">
        <f>SUM(G146:G147)</f>
        <v>58750</v>
      </c>
      <c r="H148" s="529"/>
      <c r="I148" s="529"/>
      <c r="J148" s="529"/>
      <c r="K148" s="529"/>
      <c r="L148" s="529"/>
    </row>
    <row r="149" spans="1:12" ht="15.75" x14ac:dyDescent="0.25">
      <c r="B149" s="334" t="s">
        <v>170</v>
      </c>
      <c r="C149" s="368"/>
      <c r="D149" s="335"/>
      <c r="E149" s="336"/>
      <c r="F149" s="337"/>
      <c r="G149" s="338"/>
      <c r="H149" s="531"/>
      <c r="I149" s="531"/>
      <c r="J149" s="531"/>
      <c r="K149" s="531"/>
      <c r="L149" s="531"/>
    </row>
    <row r="150" spans="1:12" x14ac:dyDescent="0.2">
      <c r="B150" s="447" t="s">
        <v>206</v>
      </c>
      <c r="C150" s="448"/>
      <c r="D150" s="449"/>
      <c r="E150" s="450"/>
      <c r="F150" s="450"/>
      <c r="G150" s="451">
        <v>19000</v>
      </c>
      <c r="H150" s="495" t="s">
        <v>208</v>
      </c>
      <c r="I150" s="495"/>
      <c r="J150" s="495"/>
      <c r="K150" s="495"/>
      <c r="L150" s="495"/>
    </row>
    <row r="151" spans="1:12" x14ac:dyDescent="0.2">
      <c r="B151" s="442" t="s">
        <v>152</v>
      </c>
      <c r="C151" s="443"/>
      <c r="D151" s="444"/>
      <c r="E151" s="445"/>
      <c r="F151" s="445"/>
      <c r="G151" s="446">
        <v>3000</v>
      </c>
      <c r="H151" s="530" t="s">
        <v>181</v>
      </c>
      <c r="I151" s="530"/>
      <c r="J151" s="530"/>
      <c r="K151" s="530"/>
      <c r="L151" s="530"/>
    </row>
    <row r="152" spans="1:12" x14ac:dyDescent="0.2">
      <c r="B152" s="339" t="s">
        <v>161</v>
      </c>
      <c r="C152" s="369"/>
      <c r="D152" s="340"/>
      <c r="E152" s="341"/>
      <c r="F152" s="342"/>
      <c r="G152" s="343">
        <v>3000</v>
      </c>
      <c r="H152" s="529" t="s">
        <v>177</v>
      </c>
      <c r="I152" s="529"/>
      <c r="J152" s="529"/>
      <c r="K152" s="529"/>
      <c r="L152" s="529"/>
    </row>
    <row r="153" spans="1:12" x14ac:dyDescent="0.2">
      <c r="B153" s="339" t="s">
        <v>169</v>
      </c>
      <c r="C153" s="369"/>
      <c r="D153" s="340"/>
      <c r="E153" s="341"/>
      <c r="F153" s="342"/>
      <c r="G153" s="343">
        <v>7000</v>
      </c>
      <c r="H153" s="529" t="s">
        <v>180</v>
      </c>
      <c r="I153" s="529"/>
      <c r="J153" s="529"/>
      <c r="K153" s="529"/>
      <c r="L153" s="529"/>
    </row>
    <row r="154" spans="1:12" x14ac:dyDescent="0.2">
      <c r="B154" s="442" t="s">
        <v>162</v>
      </c>
      <c r="C154" s="443"/>
      <c r="D154" s="444"/>
      <c r="E154" s="445"/>
      <c r="F154" s="445"/>
      <c r="G154" s="446">
        <v>5000</v>
      </c>
      <c r="H154" s="530" t="s">
        <v>181</v>
      </c>
      <c r="I154" s="530"/>
      <c r="J154" s="530"/>
      <c r="K154" s="530"/>
      <c r="L154" s="530"/>
    </row>
    <row r="155" spans="1:12" ht="15.75" x14ac:dyDescent="0.25">
      <c r="B155" s="344" t="s">
        <v>16</v>
      </c>
      <c r="C155" s="370"/>
      <c r="D155" s="345"/>
      <c r="E155" s="346"/>
      <c r="F155" s="347"/>
      <c r="G155" s="348">
        <f>SUM(G150:G154)</f>
        <v>37000</v>
      </c>
      <c r="H155" s="529"/>
      <c r="I155" s="529"/>
      <c r="J155" s="529"/>
      <c r="K155" s="529"/>
      <c r="L155" s="529"/>
    </row>
    <row r="156" spans="1:12" ht="15.75" x14ac:dyDescent="0.25">
      <c r="B156" s="334" t="s">
        <v>153</v>
      </c>
      <c r="C156" s="368"/>
      <c r="D156" s="335"/>
      <c r="E156" s="336"/>
      <c r="F156" s="337"/>
      <c r="G156" s="338"/>
      <c r="H156" s="531"/>
      <c r="I156" s="531"/>
      <c r="J156" s="531"/>
      <c r="K156" s="531"/>
      <c r="L156" s="531"/>
    </row>
    <row r="157" spans="1:12" x14ac:dyDescent="0.2">
      <c r="B157" s="447" t="s">
        <v>154</v>
      </c>
      <c r="C157" s="448"/>
      <c r="D157" s="449"/>
      <c r="E157" s="450"/>
      <c r="F157" s="450"/>
      <c r="G157" s="451">
        <v>3000</v>
      </c>
      <c r="H157" s="495" t="s">
        <v>221</v>
      </c>
      <c r="I157" s="495"/>
      <c r="J157" s="495"/>
      <c r="K157" s="495"/>
      <c r="L157" s="495"/>
    </row>
    <row r="158" spans="1:12" ht="42.6" customHeight="1" x14ac:dyDescent="0.2">
      <c r="B158" s="442" t="s">
        <v>155</v>
      </c>
      <c r="C158" s="443"/>
      <c r="D158" s="444"/>
      <c r="E158" s="445"/>
      <c r="F158" s="445"/>
      <c r="G158" s="446">
        <v>14000</v>
      </c>
      <c r="H158" s="539" t="s">
        <v>187</v>
      </c>
      <c r="I158" s="540"/>
      <c r="J158" s="540"/>
      <c r="K158" s="540"/>
      <c r="L158" s="541"/>
    </row>
    <row r="159" spans="1:12" x14ac:dyDescent="0.2">
      <c r="B159" s="442" t="s">
        <v>156</v>
      </c>
      <c r="C159" s="443"/>
      <c r="D159" s="444"/>
      <c r="E159" s="445"/>
      <c r="F159" s="445"/>
      <c r="G159" s="446">
        <v>17500</v>
      </c>
      <c r="H159" s="536" t="s">
        <v>182</v>
      </c>
      <c r="I159" s="537"/>
      <c r="J159" s="537"/>
      <c r="K159" s="537"/>
      <c r="L159" s="538"/>
    </row>
    <row r="160" spans="1:12" x14ac:dyDescent="0.2">
      <c r="B160" s="442" t="s">
        <v>157</v>
      </c>
      <c r="C160" s="443"/>
      <c r="D160" s="444"/>
      <c r="E160" s="445"/>
      <c r="F160" s="445"/>
      <c r="G160" s="446">
        <v>1500</v>
      </c>
      <c r="H160" s="536" t="s">
        <v>181</v>
      </c>
      <c r="I160" s="537"/>
      <c r="J160" s="537"/>
      <c r="K160" s="537"/>
      <c r="L160" s="538"/>
    </row>
    <row r="161" spans="1:13" x14ac:dyDescent="0.2">
      <c r="B161" s="339" t="s">
        <v>166</v>
      </c>
      <c r="C161" s="369"/>
      <c r="D161" s="340"/>
      <c r="E161" s="341"/>
      <c r="F161" s="342"/>
      <c r="G161" s="343">
        <v>750</v>
      </c>
      <c r="H161" s="532"/>
      <c r="I161" s="533"/>
      <c r="J161" s="533"/>
      <c r="K161" s="533"/>
      <c r="L161" s="534"/>
    </row>
    <row r="162" spans="1:13" x14ac:dyDescent="0.2">
      <c r="B162" s="442" t="s">
        <v>165</v>
      </c>
      <c r="C162" s="443"/>
      <c r="D162" s="444"/>
      <c r="E162" s="445"/>
      <c r="F162" s="445"/>
      <c r="G162" s="446">
        <v>3000</v>
      </c>
      <c r="H162" s="536" t="s">
        <v>181</v>
      </c>
      <c r="I162" s="537"/>
      <c r="J162" s="537"/>
      <c r="K162" s="537"/>
      <c r="L162" s="538"/>
    </row>
    <row r="163" spans="1:13" x14ac:dyDescent="0.2">
      <c r="B163" s="339" t="s">
        <v>207</v>
      </c>
      <c r="C163" s="369"/>
      <c r="D163" s="340"/>
      <c r="E163" s="341"/>
      <c r="F163" s="342"/>
      <c r="G163" s="343">
        <v>20000</v>
      </c>
      <c r="H163" s="532" t="s">
        <v>184</v>
      </c>
      <c r="I163" s="533"/>
      <c r="J163" s="533"/>
      <c r="K163" s="533"/>
      <c r="L163" s="534"/>
    </row>
    <row r="164" spans="1:13" x14ac:dyDescent="0.2">
      <c r="B164" s="442" t="s">
        <v>167</v>
      </c>
      <c r="C164" s="443"/>
      <c r="D164" s="444"/>
      <c r="E164" s="445"/>
      <c r="F164" s="445"/>
      <c r="G164" s="446">
        <v>500</v>
      </c>
      <c r="H164" s="536" t="s">
        <v>181</v>
      </c>
      <c r="I164" s="537"/>
      <c r="J164" s="537"/>
      <c r="K164" s="537"/>
      <c r="L164" s="538"/>
    </row>
    <row r="165" spans="1:13" x14ac:dyDescent="0.2">
      <c r="B165" s="339" t="s">
        <v>168</v>
      </c>
      <c r="C165" s="369"/>
      <c r="D165" s="340"/>
      <c r="E165" s="341"/>
      <c r="F165" s="342"/>
      <c r="G165" s="343">
        <v>3000</v>
      </c>
      <c r="H165" s="532" t="s">
        <v>185</v>
      </c>
      <c r="I165" s="533"/>
      <c r="J165" s="533"/>
      <c r="K165" s="533"/>
      <c r="L165" s="534"/>
    </row>
    <row r="166" spans="1:13" x14ac:dyDescent="0.2">
      <c r="B166" s="339" t="s">
        <v>173</v>
      </c>
      <c r="C166" s="369"/>
      <c r="D166" s="340"/>
      <c r="E166" s="341"/>
      <c r="F166" s="342"/>
      <c r="G166" s="343">
        <v>25000</v>
      </c>
      <c r="H166" s="532" t="s">
        <v>183</v>
      </c>
      <c r="I166" s="533"/>
      <c r="J166" s="533"/>
      <c r="K166" s="533"/>
      <c r="L166" s="534"/>
    </row>
    <row r="167" spans="1:13" ht="15.75" x14ac:dyDescent="0.25">
      <c r="B167" s="344" t="s">
        <v>16</v>
      </c>
      <c r="C167" s="370"/>
      <c r="D167" s="345"/>
      <c r="E167" s="346"/>
      <c r="F167" s="347"/>
      <c r="G167" s="348">
        <f>SUM(G157:G166)</f>
        <v>88250</v>
      </c>
      <c r="H167" s="532"/>
      <c r="I167" s="533"/>
      <c r="J167" s="533"/>
      <c r="K167" s="533"/>
      <c r="L167" s="534"/>
    </row>
    <row r="168" spans="1:13" ht="16.5" thickBot="1" x14ac:dyDescent="0.3">
      <c r="B168" s="344"/>
      <c r="C168" s="371"/>
      <c r="D168" s="349"/>
      <c r="E168" s="350"/>
      <c r="F168" s="351"/>
      <c r="G168" s="348"/>
      <c r="H168" s="532"/>
      <c r="I168" s="533"/>
      <c r="J168" s="533"/>
      <c r="K168" s="533"/>
      <c r="L168" s="534"/>
    </row>
    <row r="169" spans="1:13" s="462" customFormat="1" ht="39.6" customHeight="1" x14ac:dyDescent="0.2">
      <c r="A169" s="460"/>
      <c r="B169" s="466" t="s">
        <v>164</v>
      </c>
      <c r="C169" s="467"/>
      <c r="D169" s="468"/>
      <c r="E169" s="469"/>
      <c r="F169" s="470"/>
      <c r="G169" s="471">
        <f>SUM(G167+G155+G148+G144+G137)</f>
        <v>258095</v>
      </c>
      <c r="H169" s="491" t="s">
        <v>215</v>
      </c>
      <c r="I169" s="492"/>
      <c r="J169" s="492"/>
      <c r="K169" s="492"/>
      <c r="L169" s="493"/>
      <c r="M169" s="461"/>
    </row>
    <row r="170" spans="1:13" s="465" customFormat="1" ht="33" customHeight="1" x14ac:dyDescent="0.2">
      <c r="A170" s="463"/>
      <c r="B170" s="472" t="s">
        <v>216</v>
      </c>
      <c r="C170" s="473"/>
      <c r="D170" s="473"/>
      <c r="E170" s="474"/>
      <c r="F170" s="474"/>
      <c r="G170" s="475">
        <f>SUM(G135+G151+G154+G159+G158+G160+G164+G162)</f>
        <v>47595</v>
      </c>
      <c r="H170" s="494" t="s">
        <v>214</v>
      </c>
      <c r="I170" s="494"/>
      <c r="J170" s="494"/>
      <c r="K170" s="494"/>
      <c r="L170" s="494"/>
      <c r="M170" s="464"/>
    </row>
    <row r="171" spans="1:13" s="465" customFormat="1" ht="33" customHeight="1" x14ac:dyDescent="0.2">
      <c r="A171" s="463"/>
      <c r="B171" s="476" t="s">
        <v>217</v>
      </c>
      <c r="C171" s="477"/>
      <c r="D171" s="477"/>
      <c r="E171" s="478"/>
      <c r="F171" s="478"/>
      <c r="G171" s="479">
        <f>SUM(G157+G150+G146)</f>
        <v>72000</v>
      </c>
      <c r="H171" s="485" t="s">
        <v>213</v>
      </c>
      <c r="I171" s="485"/>
      <c r="J171" s="485"/>
      <c r="K171" s="485"/>
      <c r="L171" s="485"/>
      <c r="M171" s="464"/>
    </row>
    <row r="172" spans="1:13" s="465" customFormat="1" ht="33" customHeight="1" x14ac:dyDescent="0.25">
      <c r="A172" s="463"/>
      <c r="B172" s="480" t="s">
        <v>210</v>
      </c>
      <c r="C172" s="481"/>
      <c r="D172" s="481"/>
      <c r="E172" s="482"/>
      <c r="F172" s="483"/>
      <c r="G172" s="484">
        <f>SUM(G170:G171)</f>
        <v>119595</v>
      </c>
      <c r="H172" s="486"/>
      <c r="I172" s="487"/>
      <c r="J172" s="487"/>
      <c r="K172" s="487"/>
      <c r="L172" s="488"/>
      <c r="M172" s="464"/>
    </row>
  </sheetData>
  <autoFilter ref="G157:H167" xr:uid="{00000000-0001-0000-0000-000000000000}"/>
  <mergeCells count="56">
    <mergeCell ref="H167:L167"/>
    <mergeCell ref="H168:L168"/>
    <mergeCell ref="H120:I120"/>
    <mergeCell ref="H122:I122"/>
    <mergeCell ref="H121:I121"/>
    <mergeCell ref="H162:L162"/>
    <mergeCell ref="H163:L163"/>
    <mergeCell ref="H164:L164"/>
    <mergeCell ref="H165:L165"/>
    <mergeCell ref="H166:L166"/>
    <mergeCell ref="H158:L158"/>
    <mergeCell ref="H159:L159"/>
    <mergeCell ref="H160:L160"/>
    <mergeCell ref="H161:L161"/>
    <mergeCell ref="H153:L153"/>
    <mergeCell ref="H154:L154"/>
    <mergeCell ref="H155:L155"/>
    <mergeCell ref="H156:L156"/>
    <mergeCell ref="H157:L157"/>
    <mergeCell ref="H148:L148"/>
    <mergeCell ref="H149:L149"/>
    <mergeCell ref="H150:L150"/>
    <mergeCell ref="H151:L151"/>
    <mergeCell ref="H152:L152"/>
    <mergeCell ref="H141:L141"/>
    <mergeCell ref="H142:L142"/>
    <mergeCell ref="H144:L144"/>
    <mergeCell ref="H145:L145"/>
    <mergeCell ref="H147:L147"/>
    <mergeCell ref="H143:L143"/>
    <mergeCell ref="T100:X100"/>
    <mergeCell ref="I91:I97"/>
    <mergeCell ref="J91:J97"/>
    <mergeCell ref="K91:K97"/>
    <mergeCell ref="L91:L97"/>
    <mergeCell ref="E1:F1"/>
    <mergeCell ref="E94:E95"/>
    <mergeCell ref="G1:H1"/>
    <mergeCell ref="M91:M96"/>
    <mergeCell ref="I1:L1"/>
    <mergeCell ref="H171:L171"/>
    <mergeCell ref="H172:L172"/>
    <mergeCell ref="B109:L109"/>
    <mergeCell ref="H169:L169"/>
    <mergeCell ref="H170:L170"/>
    <mergeCell ref="H146:L146"/>
    <mergeCell ref="H136:L136"/>
    <mergeCell ref="B132:G132"/>
    <mergeCell ref="H132:L132"/>
    <mergeCell ref="H133:L133"/>
    <mergeCell ref="H134:L134"/>
    <mergeCell ref="H135:L135"/>
    <mergeCell ref="H137:L137"/>
    <mergeCell ref="H138:L138"/>
    <mergeCell ref="H139:L139"/>
    <mergeCell ref="H140:L140"/>
  </mergeCells>
  <pageMargins left="3.937007874015748E-2" right="3.937007874015748E-2" top="0.55118110236220474" bottom="0.55118110236220474" header="0" footer="0"/>
  <pageSetup paperSize="8" scale="87" fitToHeight="0" orientation="landscape" horizontalDpi="1200" verticalDpi="1200" r:id="rId1"/>
  <rowBreaks count="3" manualBreakCount="3">
    <brk id="36" max="12" man="1"/>
    <brk id="77" max="12" man="1"/>
    <brk id="122" max="12" man="1"/>
  </rowBreaks>
  <ignoredErrors>
    <ignoredError sqref="A99:F99 H99:XFD9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6FA81822BA634E9DA73A107C1ADF44" ma:contentTypeVersion="0" ma:contentTypeDescription="Create a new document." ma:contentTypeScope="" ma:versionID="02faa4f21ccd26b1528ba3b4067c77b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07e0ded5b322fee7394a865a81b11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999F8C-49C4-4595-9883-3F461ED82196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02F02-EBA2-4BC5-9F4B-06A452923B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FD5D17-8F04-41BC-8C77-09A488F111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2324 Budget</vt:lpstr>
      <vt:lpstr>'2324 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Assets</dc:creator>
  <cp:keywords/>
  <dc:description/>
  <cp:lastModifiedBy>Totnes Town Council Administrator</cp:lastModifiedBy>
  <cp:revision/>
  <cp:lastPrinted>2023-11-29T11:19:53Z</cp:lastPrinted>
  <dcterms:created xsi:type="dcterms:W3CDTF">2017-01-24T08:45:24Z</dcterms:created>
  <dcterms:modified xsi:type="dcterms:W3CDTF">2023-12-07T10:19:42Z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0x010100D16FA81822BA634E9DA73A107C1ADF44</vt:lpwstr>
  </property>
</Properties>
</file>