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totnescouncil.sharepoint.com/sites/TotnesTownCouncil/Shared Documents/Full Council/2024/01 Jan 24/"/>
    </mc:Choice>
  </mc:AlternateContent>
  <xr:revisionPtr revIDLastSave="0" documentId="8_{609A0A50-C96D-4C3D-999B-7C6EDD375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24 Budget" sheetId="3" r:id="rId1"/>
  </sheets>
  <definedNames>
    <definedName name="_xlnm._FilterDatabase" localSheetId="0" hidden="1">'2324 Budget'!$G$147:$H$157</definedName>
    <definedName name="_xlnm.Print_Area" localSheetId="0">'2324 Budget'!$A$1:$M$162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1" i="3" l="1"/>
  <c r="I110" i="3"/>
  <c r="I99" i="3"/>
  <c r="I86" i="3"/>
  <c r="G157" i="3"/>
  <c r="G145" i="3"/>
  <c r="G138" i="3"/>
  <c r="G134" i="3"/>
  <c r="G127" i="3"/>
  <c r="G161" i="3"/>
  <c r="G160" i="3"/>
  <c r="G159" i="3" l="1"/>
  <c r="G162" i="3"/>
  <c r="G99" i="3"/>
  <c r="H119" i="3" l="1"/>
  <c r="H17" i="3" l="1"/>
  <c r="I6" i="3" l="1"/>
  <c r="I62" i="3"/>
  <c r="I50" i="3"/>
  <c r="H99" i="3"/>
  <c r="I85" i="3" l="1"/>
  <c r="I80" i="3"/>
  <c r="I81" i="3"/>
  <c r="I79" i="3"/>
  <c r="I71" i="3"/>
  <c r="I72" i="3"/>
  <c r="I73" i="3"/>
  <c r="I74" i="3"/>
  <c r="I64" i="3"/>
  <c r="I61" i="3"/>
  <c r="I51" i="3"/>
  <c r="I52" i="3"/>
  <c r="I49" i="3"/>
  <c r="I40" i="3"/>
  <c r="I41" i="3"/>
  <c r="I42" i="3"/>
  <c r="I38" i="3"/>
  <c r="I23" i="3"/>
  <c r="I5" i="3"/>
  <c r="I7" i="3"/>
  <c r="I8" i="3"/>
  <c r="I9" i="3"/>
  <c r="I10" i="3"/>
  <c r="I11" i="3"/>
  <c r="I12" i="3"/>
  <c r="I28" i="3" l="1"/>
  <c r="I47" i="3"/>
  <c r="I59" i="3"/>
  <c r="I68" i="3"/>
  <c r="I77" i="3"/>
  <c r="I83" i="3"/>
  <c r="I17" i="3"/>
  <c r="I36" i="3"/>
  <c r="I89" i="3"/>
  <c r="I100" i="3" l="1"/>
  <c r="C17" i="3"/>
  <c r="D17" i="3"/>
  <c r="E17" i="3"/>
  <c r="F17" i="3"/>
  <c r="C28" i="3"/>
  <c r="D28" i="3"/>
  <c r="E28" i="3"/>
  <c r="F28" i="3"/>
  <c r="C36" i="3"/>
  <c r="D36" i="3"/>
  <c r="E36" i="3"/>
  <c r="F36" i="3"/>
  <c r="C47" i="3"/>
  <c r="D47" i="3"/>
  <c r="E47" i="3"/>
  <c r="F47" i="3"/>
  <c r="C59" i="3"/>
  <c r="D59" i="3"/>
  <c r="E59" i="3"/>
  <c r="F59" i="3"/>
  <c r="C68" i="3"/>
  <c r="D68" i="3"/>
  <c r="E68" i="3"/>
  <c r="F68" i="3"/>
  <c r="C77" i="3"/>
  <c r="D77" i="3"/>
  <c r="E77" i="3"/>
  <c r="F77" i="3"/>
  <c r="C83" i="3"/>
  <c r="D83" i="3"/>
  <c r="E83" i="3"/>
  <c r="F83" i="3"/>
  <c r="C89" i="3"/>
  <c r="D89" i="3"/>
  <c r="E89" i="3"/>
  <c r="F89" i="3"/>
  <c r="C99" i="3"/>
  <c r="D99" i="3"/>
  <c r="E99" i="3"/>
  <c r="F99" i="3"/>
  <c r="C100" i="3" l="1"/>
  <c r="H89" i="3" l="1"/>
  <c r="G89" i="3"/>
  <c r="H83" i="3"/>
  <c r="G83" i="3"/>
  <c r="H77" i="3"/>
  <c r="G77" i="3"/>
  <c r="H68" i="3"/>
  <c r="G68" i="3"/>
  <c r="H59" i="3"/>
  <c r="G59" i="3"/>
  <c r="H47" i="3"/>
  <c r="G47" i="3"/>
  <c r="H36" i="3"/>
  <c r="G36" i="3"/>
  <c r="H28" i="3"/>
  <c r="G28" i="3"/>
  <c r="G17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H100" i="3" l="1"/>
  <c r="G108" i="3" s="1"/>
  <c r="G118" i="3" s="1"/>
  <c r="G100" i="3"/>
  <c r="G119" i="3" l="1"/>
</calcChain>
</file>

<file path=xl/sharedStrings.xml><?xml version="1.0" encoding="utf-8"?>
<sst xmlns="http://schemas.openxmlformats.org/spreadsheetml/2006/main" count="292" uniqueCount="203">
  <si>
    <t>18/19 YEAR END</t>
  </si>
  <si>
    <t>19/20 YEAR END</t>
  </si>
  <si>
    <t>2020/21 YEAR END</t>
  </si>
  <si>
    <t>Administration</t>
  </si>
  <si>
    <t>Actual 31st March 2019 YEAR END</t>
  </si>
  <si>
    <t>Actual 31st March 2020 YEAR END</t>
  </si>
  <si>
    <t>YEAR END ACTUAL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</si>
  <si>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</si>
  <si>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</si>
  <si>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</si>
  <si>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</si>
  <si>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</si>
  <si>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</si>
  <si>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</si>
  <si>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</si>
  <si>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</si>
  <si>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</si>
  <si>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</si>
  <si>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</si>
  <si>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BUDGETED</t>
  </si>
  <si>
    <t>Mayoral Allowance</t>
  </si>
  <si>
    <t>Civic and Mayoral Events (expenditure)</t>
  </si>
  <si>
    <t>Civic Events (income)</t>
  </si>
  <si>
    <t>Civic Regalia</t>
  </si>
  <si>
    <t>Mayoral Travel and Expenses</t>
  </si>
  <si>
    <t>Councillor Allowances</t>
  </si>
  <si>
    <t>Councillor Training and Travel</t>
  </si>
  <si>
    <t>Councillor IT equipment</t>
  </si>
  <si>
    <t>Elections</t>
  </si>
  <si>
    <t>Bank Charges / Paypal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</si>
  <si>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</si>
  <si>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</si>
  <si>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</si>
  <si>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</si>
  <si>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</si>
  <si>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</si>
  <si>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</si>
  <si>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</si>
  <si>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</si>
  <si>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</si>
  <si>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</si>
  <si>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</si>
  <si>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Property Maintenance</t>
  </si>
  <si>
    <t>Guildhall Cottage Maintenance</t>
  </si>
  <si>
    <t>Property Management Fees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</si>
  <si>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</si>
  <si>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</si>
  <si>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</si>
  <si>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</si>
  <si>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</si>
  <si>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</si>
  <si>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</si>
  <si>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</si>
  <si>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Precept and Income</t>
  </si>
  <si>
    <t>Bank Charges</t>
  </si>
  <si>
    <t xml:space="preserve">Precept and Income </t>
  </si>
  <si>
    <t>Charity of Paige Adams RATE ABATEMENT</t>
  </si>
  <si>
    <t>Skate Park</t>
  </si>
  <si>
    <t>Climate Change/Green Travel</t>
  </si>
  <si>
    <t>TOTAL</t>
  </si>
  <si>
    <t>Subscriptions</t>
  </si>
  <si>
    <t>Professional Fees</t>
  </si>
  <si>
    <t>Website and IT</t>
  </si>
  <si>
    <t>Van Maintenance</t>
  </si>
  <si>
    <t>TMO Tools and Consumables</t>
  </si>
  <si>
    <t>Poster and Planter Advertising Income</t>
  </si>
  <si>
    <t>Other TIC expenditure (Postage,Uniform, Stationery etc)</t>
  </si>
  <si>
    <t>Hire Income (weddings, etc)</t>
  </si>
  <si>
    <t>Cleaning and supplies</t>
  </si>
  <si>
    <t>Waste collection</t>
  </si>
  <si>
    <t xml:space="preserve">Cemetery Fees Income </t>
  </si>
  <si>
    <t xml:space="preserve">General Maintenance </t>
  </si>
  <si>
    <t>Grant Funding/Project income</t>
  </si>
  <si>
    <t>Misc &amp; Marketing Civic Hall</t>
  </si>
  <si>
    <t>Visit Totnes Marketing and event sponsorship</t>
  </si>
  <si>
    <t>Miscellaneous income</t>
  </si>
  <si>
    <t>Public Realm and Community Assets Projects</t>
  </si>
  <si>
    <t>Staff Training, Travel and Expenses</t>
  </si>
  <si>
    <t>Works and Maintenance (Paths, Fences, etc)</t>
  </si>
  <si>
    <t>Castle Meadow Maintenance</t>
  </si>
  <si>
    <t>Allotments income</t>
  </si>
  <si>
    <t>Guildhall Cottage Income(est.£1000 per month)</t>
  </si>
  <si>
    <t>Investment Interest</t>
  </si>
  <si>
    <t>Totnes Guide Map</t>
  </si>
  <si>
    <t>Totnes Guide Map advertising income</t>
  </si>
  <si>
    <t>PROPOSED for 2024/25</t>
  </si>
  <si>
    <t>2023/24 Current</t>
  </si>
  <si>
    <t>Office Supplies &amp; Hospitality</t>
  </si>
  <si>
    <t>Feed in tariff income</t>
  </si>
  <si>
    <t>Eastgate Clock (Utilities and Maintenance)</t>
  </si>
  <si>
    <t>£18k over usual maintenance in current year budget for roof repairs as needed.</t>
  </si>
  <si>
    <t>Included in the marketing budget above</t>
  </si>
  <si>
    <t>Included in the marketing income code above</t>
  </si>
  <si>
    <t>Tourism, Comms and Business engagement</t>
  </si>
  <si>
    <t>Reduced now that new Council is in place</t>
  </si>
  <si>
    <t>Reserves at the start of 2023/24</t>
  </si>
  <si>
    <t>Expected 2023/24 outturn (spend from reserve)</t>
  </si>
  <si>
    <t>Arts, Culture and Events</t>
  </si>
  <si>
    <t>Community Grants: Cost of Living</t>
  </si>
  <si>
    <t>Usually underspent but difficult to cut in case needed</t>
  </si>
  <si>
    <t>Varies year on year, likely to be underspent in the current year but needed as contingency</t>
  </si>
  <si>
    <t>Costs and availability of providers has become invcreasingly difficult for all councils</t>
  </si>
  <si>
    <t>Includes phased upgrade of old computers and equipment.</t>
  </si>
  <si>
    <t>Guildhall and offices</t>
  </si>
  <si>
    <t>Likely to be underspent current year as TMO undertaking regular maintenance.</t>
  </si>
  <si>
    <t>Community Outreach and Christmas</t>
  </si>
  <si>
    <t>Current year end includes new boiler which is essential. New roof budgeted for in 24/25</t>
  </si>
  <si>
    <t>Given recent maintenance work we could underspend here in future years shown - however we have to allow for a contingency given the age of the wall and costs of repairs</t>
  </si>
  <si>
    <t>Hedge maintenance undertaken by the Cemetery contract. TMO team strim and do other maintenance.</t>
  </si>
  <si>
    <t>DETAILS</t>
  </si>
  <si>
    <t>Usually underspent as not all Councillors claim</t>
  </si>
  <si>
    <t>Non statutory - Community Development</t>
  </si>
  <si>
    <t>To be split between strategic plan priorities</t>
  </si>
  <si>
    <t>Reserves impact</t>
  </si>
  <si>
    <t>Total estimated reserves at end of 2023/24</t>
  </si>
  <si>
    <t>Included in non statutory section of budget for future allocation</t>
  </si>
  <si>
    <t>Community budget</t>
  </si>
  <si>
    <t>Examples of items under the Community section for allocation</t>
  </si>
  <si>
    <t>Climate Change and Green Travel implementation</t>
  </si>
  <si>
    <t>SUSTAINABILITY</t>
  </si>
  <si>
    <t>ARTS AND CULTURE</t>
  </si>
  <si>
    <t xml:space="preserve">COMMUNITY GRANTS </t>
  </si>
  <si>
    <t>TRAYE request</t>
  </si>
  <si>
    <t>Totnes Gardens</t>
  </si>
  <si>
    <t>COMMUNITY OUTREACH AND CHRISTMAS</t>
  </si>
  <si>
    <t>Christmas Light Switch On</t>
  </si>
  <si>
    <t>Christmas Markets</t>
  </si>
  <si>
    <t>Christmas Tree and Christmas Lights</t>
  </si>
  <si>
    <t>Refurbish Cross Street 'Welcome to Totnes sign'</t>
  </si>
  <si>
    <t>Bridgetown Alive request</t>
  </si>
  <si>
    <t>Totnes Festival Request</t>
  </si>
  <si>
    <t>Public Art</t>
  </si>
  <si>
    <t>Benches and Bins</t>
  </si>
  <si>
    <t>Planter maintenance and rationalisation</t>
  </si>
  <si>
    <t>Training for road closures</t>
  </si>
  <si>
    <t>TOTAL ESTIMATED</t>
  </si>
  <si>
    <t>Newsletters and mailings out and Annual Town Meeting</t>
  </si>
  <si>
    <t>Christmas lights competition</t>
  </si>
  <si>
    <t>Defibrillator pads and servicing</t>
  </si>
  <si>
    <t>Participatory budgeting?</t>
  </si>
  <si>
    <t>Implementation of OSSR</t>
  </si>
  <si>
    <t>PUBLIC REALM AND TOWN APPEARANCE</t>
  </si>
  <si>
    <t>Additional of a Grounds and Maintenance role</t>
  </si>
  <si>
    <t>Future opportunities - projects and community spaces</t>
  </si>
  <si>
    <t>COMMUNITY DEVELOPMENT</t>
  </si>
  <si>
    <t>Could consider not employing or reducing hours</t>
  </si>
  <si>
    <t>Could defer</t>
  </si>
  <si>
    <t>Could be considered with other community grants</t>
  </si>
  <si>
    <t>Could consider with other community grants</t>
  </si>
  <si>
    <t>Used for match funding?</t>
  </si>
  <si>
    <t>Recommended for inclusion</t>
  </si>
  <si>
    <t>Erecting existing - recommended for inclusion</t>
  </si>
  <si>
    <t>Probably not sufficient for larger projects</t>
  </si>
  <si>
    <t>Could consider non employment and supporting existing roles in place</t>
  </si>
  <si>
    <t>Could defer to 25 26</t>
  </si>
  <si>
    <t>Officer notes</t>
  </si>
  <si>
    <t>Must continue for this next year - under contract</t>
  </si>
  <si>
    <t>Change per year</t>
  </si>
  <si>
    <t>Change per month</t>
  </si>
  <si>
    <t>Change per week</t>
  </si>
  <si>
    <t>4.7%</t>
  </si>
  <si>
    <t>Forecast rate of inflation for 24 25</t>
  </si>
  <si>
    <t>Office of National Statistics</t>
  </si>
  <si>
    <t>Current rate of Consumer Price Index October 2023</t>
  </si>
  <si>
    <t>Current rate for Retail Price Index October 2023</t>
  </si>
  <si>
    <t>6.1%</t>
  </si>
  <si>
    <t>2.8% - 3.1%</t>
  </si>
  <si>
    <t>Office for Budget Responsibility and Bank of England</t>
  </si>
  <si>
    <t>Heritage projects</t>
  </si>
  <si>
    <t>D Day or VE day planning, Heritage Forum work</t>
  </si>
  <si>
    <t>Expected  year end (as at 30th November)</t>
  </si>
  <si>
    <t>Represents a spend from reserves to bring them under 12 months operating costs as a maximum</t>
  </si>
  <si>
    <t>Total reserves at the start of 2023/24</t>
  </si>
  <si>
    <t>Green Travel/Sustainability Officer (24 hrs pw) STAFF MEMBER</t>
  </si>
  <si>
    <t>Part time Maintenance Officer (18 hours pw) STAFF MEMBER</t>
  </si>
  <si>
    <t>Community Fundraiser role (15 hours pw) STAFF MEMBER</t>
  </si>
  <si>
    <t>New role - need is there for more support, further work to be done on detail</t>
  </si>
  <si>
    <t>Recommended for inclusion (minimum of £3095 should be ring fenced as remaining from S106)</t>
  </si>
  <si>
    <t>Recommendation of the Clerk - not binding</t>
  </si>
  <si>
    <t>Additional Climate Change and Biodiversity spend</t>
  </si>
  <si>
    <t>COMMUNITY GRANTS - 2 rounds or split into categories</t>
  </si>
  <si>
    <t>Community Grants could cover TRAYE, arts and events, climate change and sustainability as well as Cost of Living support</t>
  </si>
  <si>
    <t>The lines in red indicate ongoing projects, long standing funding arrangements, contractual obligations and relate to assets we own.</t>
  </si>
  <si>
    <t>Please note this does not include other new ideas from the startegic priority setting process such as business support, public realm improvements, health and wellbeing audit…. Etc</t>
  </si>
  <si>
    <t>Clerk recommendation as a minimum</t>
  </si>
  <si>
    <t>Clerk suggested on top of above</t>
  </si>
  <si>
    <t>Budget Planning - 2024/25</t>
  </si>
  <si>
    <t>Not statutory but hugely oversubscribed and could be categorised for different priorities</t>
  </si>
  <si>
    <t>Recommended for inclusion, hugely popular.</t>
  </si>
  <si>
    <t>7.5% precept increase</t>
  </si>
  <si>
    <t>Estimated reserves at end 2024/25 with 7.5% precept increase</t>
  </si>
  <si>
    <t>Possible to save here in future years by reducing the contract and undertaking work in house - however costings of pros/cons would need consideration.</t>
  </si>
  <si>
    <t>Variable - depends on interest rates</t>
  </si>
  <si>
    <t>Cuts of £19,000 on original proposal included for events and digital marketing.</t>
  </si>
  <si>
    <r>
      <t>Assumes cuts discussed and a 5% pay award contingency: non recruitment of three vacancies, 3 members of staff decreasing hours, one increase in salary for existing staff member due to additional responsibilities.</t>
    </r>
    <r>
      <rPr>
        <sz val="12"/>
        <color rgb="FFFF0000"/>
        <rFont val="Calibri"/>
        <family val="2"/>
      </rPr>
      <t xml:space="preserve"> £95,000 savings against current staffing model</t>
    </r>
  </si>
  <si>
    <t>Includes cut of £350 on current year due to historic underspend.</t>
  </si>
  <si>
    <t>Not required with a remote TIC service proposed</t>
  </si>
  <si>
    <t>Includes cut of £2250 on the current year due to historic underspend.</t>
  </si>
  <si>
    <t>Does not include a contingency for likely roof repairs which may cause an overspend/spend from reserves</t>
  </si>
  <si>
    <t>7.5% increase on last year which is 6.54% to the taxpayer</t>
  </si>
  <si>
    <t>Band D rate</t>
  </si>
  <si>
    <t>Please note these are based on an increased tax base confirmed by SHDC - uplift of 26.83</t>
  </si>
  <si>
    <t>This is 6.54% increase on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</si>
</sst>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6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i/>
      <sz val="12"/>
      <color rgb="FF000000"/>
      <name val="Calibri"/>
      <family val="2"/>
    </font>
    <font>
      <i/>
      <sz val="12"/>
      <color rgb="FF548135"/>
      <name val="Calibri"/>
      <family val="2"/>
    </font>
    <font>
      <b/>
      <sz val="16"/>
      <color rgb="FF000000"/>
      <name val="Calibri"/>
      <family val="2"/>
    </font>
    <font>
      <i/>
      <sz val="18"/>
      <color rgb="FF548135"/>
      <name val="Calibri"/>
      <family val="2"/>
    </font>
    <font>
      <i/>
      <sz val="12"/>
      <color rgb="FF000000"/>
      <name val="Calibri"/>
      <family val="2"/>
    </font>
    <font>
      <i/>
      <sz val="12"/>
      <name val="Arial"/>
      <family val="2"/>
    </font>
    <font>
      <sz val="16"/>
      <color theme="1"/>
      <name val="Calibri"/>
      <family val="2"/>
    </font>
    <font>
      <i/>
      <sz val="12"/>
      <color rgb="FF548135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  <font>
      <b/>
      <sz val="14"/>
      <color rgb="FF000000"/>
      <name val="Calibri"/>
      <family val="2"/>
    </font>
    <font>
      <sz val="18"/>
      <color theme="1"/>
      <name val="Calibri"/>
      <family val="2"/>
    </font>
    <font>
      <sz val="11"/>
      <color rgb="FF000000"/>
      <name val="Arial"/>
      <family val="2"/>
    </font>
    <font>
      <b/>
      <i/>
      <sz val="12"/>
      <color rgb="FF000000"/>
      <name val="Arial"/>
      <family val="2"/>
    </font>
    <font>
      <sz val="9"/>
      <color rgb="FF000000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name val="Calibri"/>
      <family val="2"/>
    </font>
    <font>
      <i/>
      <sz val="12"/>
      <color theme="9"/>
      <name val="Calibri"/>
      <family val="2"/>
    </font>
    <font>
      <b/>
      <sz val="18"/>
      <color theme="1"/>
      <name val="Calibri"/>
      <family val="2"/>
    </font>
    <font>
      <sz val="14"/>
      <color rgb="FF00000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i/>
      <sz val="12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ajor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ajor"/>
    </font>
    <font>
      <b/>
      <sz val="9"/>
      <color rgb="FF000000"/>
      <name val="Calibri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1"/>
      <color rgb="FFFF0000"/>
      <name val="Arial"/>
      <family val="2"/>
    </font>
    <font>
      <i/>
      <sz val="12"/>
      <color rgb="FFFF0000"/>
      <name val="Arial"/>
      <family val="2"/>
    </font>
    <font>
      <sz val="11"/>
      <color rgb="FF0070C0"/>
      <name val="Arial"/>
      <family val="2"/>
    </font>
    <font>
      <i/>
      <sz val="12"/>
      <color rgb="FF0070C0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9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E5E5E5"/>
        <bgColor rgb="FFE5E5E5"/>
      </patternFill>
    </fill>
    <fill>
      <patternFill patternType="solid">
        <fgColor rgb="FFF2F2F2"/>
        <bgColor rgb="FFF2F2F2"/>
      </patternFill>
    </fill>
    <fill>
      <patternFill patternType="solid">
        <fgColor rgb="FFEDEDED"/>
        <bgColor rgb="FFEDEDED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3"/>
  </cellStyleXfs>
  <cellXfs count="399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3" fillId="0" borderId="1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" fontId="15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3" fillId="9" borderId="4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8" fillId="10" borderId="26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1" fontId="8" fillId="9" borderId="2" xfId="0" applyNumberFormat="1" applyFont="1" applyFill="1" applyBorder="1" applyAlignment="1">
      <alignment horizontal="left" vertical="center"/>
    </xf>
    <xf numFmtId="1" fontId="8" fillId="9" borderId="4" xfId="0" applyNumberFormat="1" applyFont="1" applyFill="1" applyBorder="1" applyAlignment="1">
      <alignment horizontal="left" vertical="center"/>
    </xf>
    <xf numFmtId="1" fontId="8" fillId="9" borderId="7" xfId="0" applyNumberFormat="1" applyFont="1" applyFill="1" applyBorder="1" applyAlignment="1">
      <alignment horizontal="left" vertical="center"/>
    </xf>
    <xf numFmtId="1" fontId="8" fillId="9" borderId="8" xfId="0" applyNumberFormat="1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2" fillId="0" borderId="0" xfId="0" applyFont="1" applyAlignment="1">
      <alignment horizontal="left"/>
    </xf>
    <xf numFmtId="0" fontId="23" fillId="9" borderId="2" xfId="0" applyFont="1" applyFill="1" applyBorder="1" applyAlignment="1">
      <alignment horizontal="left" vertical="center"/>
    </xf>
    <xf numFmtId="1" fontId="23" fillId="9" borderId="2" xfId="0" applyNumberFormat="1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164" fontId="24" fillId="0" borderId="13" xfId="0" applyNumberFormat="1" applyFont="1" applyBorder="1" applyAlignment="1">
      <alignment horizontal="center" vertical="center"/>
    </xf>
    <xf numFmtId="0" fontId="23" fillId="9" borderId="6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5" fillId="0" borderId="11" xfId="0" applyFont="1" applyBorder="1" applyAlignment="1">
      <alignment vertical="center" wrapText="1"/>
    </xf>
    <xf numFmtId="0" fontId="13" fillId="9" borderId="9" xfId="0" applyFont="1" applyFill="1" applyBorder="1" applyAlignment="1">
      <alignment horizontal="left" vertical="center"/>
    </xf>
    <xf numFmtId="0" fontId="8" fillId="9" borderId="20" xfId="0" applyFont="1" applyFill="1" applyBorder="1" applyAlignment="1">
      <alignment horizontal="left" vertical="center"/>
    </xf>
    <xf numFmtId="0" fontId="8" fillId="9" borderId="29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left" vertical="center"/>
    </xf>
    <xf numFmtId="0" fontId="15" fillId="7" borderId="10" xfId="0" applyFont="1" applyFill="1" applyBorder="1" applyAlignment="1">
      <alignment horizontal="left" vertical="center"/>
    </xf>
    <xf numFmtId="1" fontId="7" fillId="8" borderId="8" xfId="0" applyNumberFormat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vertical="center" wrapText="1"/>
    </xf>
    <xf numFmtId="0" fontId="3" fillId="9" borderId="1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2" xfId="0" applyFont="1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5" fillId="9" borderId="1" xfId="0" applyFont="1" applyFill="1" applyBorder="1" applyAlignment="1">
      <alignment vertical="center" wrapText="1"/>
    </xf>
    <xf numFmtId="0" fontId="25" fillId="9" borderId="1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" fontId="8" fillId="9" borderId="5" xfId="0" applyNumberFormat="1" applyFont="1" applyFill="1" applyBorder="1" applyAlignment="1">
      <alignment horizontal="left" vertical="center"/>
    </xf>
    <xf numFmtId="1" fontId="8" fillId="9" borderId="10" xfId="0" applyNumberFormat="1" applyFont="1" applyFill="1" applyBorder="1" applyAlignment="1">
      <alignment horizontal="left" vertical="center"/>
    </xf>
    <xf numFmtId="1" fontId="23" fillId="9" borderId="5" xfId="0" applyNumberFormat="1" applyFont="1" applyFill="1" applyBorder="1" applyAlignment="1">
      <alignment horizontal="left" vertical="center"/>
    </xf>
    <xf numFmtId="1" fontId="15" fillId="0" borderId="10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7" fillId="9" borderId="46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left" vertical="center" wrapText="1"/>
    </xf>
    <xf numFmtId="0" fontId="12" fillId="12" borderId="1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3" fillId="0" borderId="61" xfId="0" applyFont="1" applyBorder="1" applyAlignment="1">
      <alignment vertical="center" wrapText="1"/>
    </xf>
    <xf numFmtId="0" fontId="21" fillId="0" borderId="48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18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3" fillId="0" borderId="39" xfId="0" applyFont="1" applyBorder="1"/>
    <xf numFmtId="0" fontId="18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10" fontId="3" fillId="0" borderId="34" xfId="0" applyNumberFormat="1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1" fontId="8" fillId="9" borderId="74" xfId="0" applyNumberFormat="1" applyFont="1" applyFill="1" applyBorder="1" applyAlignment="1">
      <alignment horizontal="left" vertical="center"/>
    </xf>
    <xf numFmtId="0" fontId="8" fillId="10" borderId="64" xfId="0" applyFont="1" applyFill="1" applyBorder="1" applyAlignment="1">
      <alignment horizontal="left" vertical="center" wrapText="1"/>
    </xf>
    <xf numFmtId="0" fontId="30" fillId="4" borderId="63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vertical="center" wrapText="1"/>
    </xf>
    <xf numFmtId="0" fontId="32" fillId="9" borderId="59" xfId="0" applyFont="1" applyFill="1" applyBorder="1" applyAlignment="1">
      <alignment horizontal="left" vertical="center"/>
    </xf>
    <xf numFmtId="0" fontId="32" fillId="9" borderId="4" xfId="0" applyFont="1" applyFill="1" applyBorder="1" applyAlignment="1">
      <alignment horizontal="left" vertical="center"/>
    </xf>
    <xf numFmtId="0" fontId="32" fillId="9" borderId="2" xfId="0" applyFont="1" applyFill="1" applyBorder="1" applyAlignment="1">
      <alignment horizontal="left" vertical="center"/>
    </xf>
    <xf numFmtId="0" fontId="33" fillId="7" borderId="4" xfId="0" applyFont="1" applyFill="1" applyBorder="1" applyAlignment="1">
      <alignment horizontal="left" vertical="center"/>
    </xf>
    <xf numFmtId="0" fontId="18" fillId="0" borderId="33" xfId="0" applyFont="1" applyBorder="1" applyAlignment="1">
      <alignment vertical="center" wrapText="1"/>
    </xf>
    <xf numFmtId="0" fontId="32" fillId="9" borderId="53" xfId="0" applyFont="1" applyFill="1" applyBorder="1" applyAlignment="1">
      <alignment horizontal="left" vertical="center"/>
    </xf>
    <xf numFmtId="0" fontId="32" fillId="9" borderId="9" xfId="0" applyFont="1" applyFill="1" applyBorder="1" applyAlignment="1">
      <alignment horizontal="left" vertical="center"/>
    </xf>
    <xf numFmtId="0" fontId="34" fillId="9" borderId="6" xfId="0" applyFont="1" applyFill="1" applyBorder="1" applyAlignment="1">
      <alignment horizontal="left" vertical="center"/>
    </xf>
    <xf numFmtId="0" fontId="32" fillId="9" borderId="52" xfId="0" applyFont="1" applyFill="1" applyBorder="1" applyAlignment="1">
      <alignment horizontal="left" vertical="center"/>
    </xf>
    <xf numFmtId="0" fontId="32" fillId="9" borderId="36" xfId="0" applyFont="1" applyFill="1" applyBorder="1" applyAlignment="1">
      <alignment horizontal="left" vertical="center"/>
    </xf>
    <xf numFmtId="0" fontId="34" fillId="9" borderId="36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32" fillId="9" borderId="60" xfId="0" applyFont="1" applyFill="1" applyBorder="1" applyAlignment="1">
      <alignment horizontal="left" vertical="center"/>
    </xf>
    <xf numFmtId="0" fontId="32" fillId="9" borderId="10" xfId="0" applyFont="1" applyFill="1" applyBorder="1" applyAlignment="1">
      <alignment horizontal="left" vertical="center"/>
    </xf>
    <xf numFmtId="0" fontId="34" fillId="9" borderId="5" xfId="0" applyFont="1" applyFill="1" applyBorder="1" applyAlignment="1">
      <alignment horizontal="left" vertical="center"/>
    </xf>
    <xf numFmtId="164" fontId="32" fillId="10" borderId="42" xfId="0" applyNumberFormat="1" applyFont="1" applyFill="1" applyBorder="1" applyAlignment="1">
      <alignment horizontal="left" vertical="center"/>
    </xf>
    <xf numFmtId="164" fontId="32" fillId="10" borderId="43" xfId="0" applyNumberFormat="1" applyFont="1" applyFill="1" applyBorder="1" applyAlignment="1">
      <alignment horizontal="left" vertical="center"/>
    </xf>
    <xf numFmtId="164" fontId="32" fillId="10" borderId="44" xfId="0" applyNumberFormat="1" applyFont="1" applyFill="1" applyBorder="1" applyAlignment="1">
      <alignment horizontal="left" vertical="center"/>
    </xf>
    <xf numFmtId="164" fontId="33" fillId="8" borderId="43" xfId="0" applyNumberFormat="1" applyFont="1" applyFill="1" applyBorder="1" applyAlignment="1">
      <alignment horizontal="left" vertical="center"/>
    </xf>
    <xf numFmtId="0" fontId="37" fillId="0" borderId="55" xfId="0" applyFont="1" applyBorder="1" applyAlignment="1">
      <alignment vertical="center" wrapText="1"/>
    </xf>
    <xf numFmtId="164" fontId="32" fillId="5" borderId="56" xfId="0" applyNumberFormat="1" applyFont="1" applyFill="1" applyBorder="1" applyAlignment="1">
      <alignment horizontal="left" vertical="center"/>
    </xf>
    <xf numFmtId="164" fontId="32" fillId="5" borderId="57" xfId="0" applyNumberFormat="1" applyFont="1" applyFill="1" applyBorder="1" applyAlignment="1">
      <alignment horizontal="left" vertical="center"/>
    </xf>
    <xf numFmtId="164" fontId="32" fillId="10" borderId="56" xfId="0" applyNumberFormat="1" applyFont="1" applyFill="1" applyBorder="1" applyAlignment="1">
      <alignment horizontal="left" vertical="center"/>
    </xf>
    <xf numFmtId="164" fontId="33" fillId="6" borderId="57" xfId="0" applyNumberFormat="1" applyFont="1" applyFill="1" applyBorder="1" applyAlignment="1">
      <alignment horizontal="left" vertical="center"/>
    </xf>
    <xf numFmtId="0" fontId="28" fillId="0" borderId="41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32" fillId="9" borderId="79" xfId="0" applyFont="1" applyFill="1" applyBorder="1" applyAlignment="1">
      <alignment horizontal="left" vertical="center"/>
    </xf>
    <xf numFmtId="0" fontId="32" fillId="9" borderId="80" xfId="0" applyFont="1" applyFill="1" applyBorder="1" applyAlignment="1">
      <alignment horizontal="left" vertical="center"/>
    </xf>
    <xf numFmtId="0" fontId="34" fillId="9" borderId="81" xfId="0" applyFont="1" applyFill="1" applyBorder="1" applyAlignment="1">
      <alignment horizontal="left" vertical="center"/>
    </xf>
    <xf numFmtId="0" fontId="13" fillId="7" borderId="80" xfId="0" applyFont="1" applyFill="1" applyBorder="1" applyAlignment="1">
      <alignment horizontal="left" vertical="center"/>
    </xf>
    <xf numFmtId="165" fontId="31" fillId="0" borderId="40" xfId="0" applyNumberFormat="1" applyFont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28" fillId="14" borderId="16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3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26" fillId="14" borderId="23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 wrapText="1"/>
    </xf>
    <xf numFmtId="0" fontId="26" fillId="14" borderId="14" xfId="0" applyFont="1" applyFill="1" applyBorder="1" applyAlignment="1">
      <alignment horizontal="center" vertical="center"/>
    </xf>
    <xf numFmtId="0" fontId="28" fillId="14" borderId="34" xfId="0" applyFont="1" applyFill="1" applyBorder="1" applyAlignment="1">
      <alignment horizontal="center" vertical="center"/>
    </xf>
    <xf numFmtId="0" fontId="5" fillId="14" borderId="64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4" borderId="65" xfId="0" applyFont="1" applyFill="1" applyBorder="1" applyAlignment="1">
      <alignment horizontal="center" vertical="center" wrapText="1"/>
    </xf>
    <xf numFmtId="0" fontId="5" fillId="14" borderId="66" xfId="0" applyFont="1" applyFill="1" applyBorder="1" applyAlignment="1">
      <alignment horizontal="center" vertical="center"/>
    </xf>
    <xf numFmtId="1" fontId="10" fillId="14" borderId="67" xfId="0" applyNumberFormat="1" applyFont="1" applyFill="1" applyBorder="1" applyAlignment="1">
      <alignment horizontal="center" vertical="center"/>
    </xf>
    <xf numFmtId="1" fontId="5" fillId="14" borderId="68" xfId="0" applyNumberFormat="1" applyFont="1" applyFill="1" applyBorder="1" applyAlignment="1">
      <alignment horizontal="center" vertical="center"/>
    </xf>
    <xf numFmtId="0" fontId="5" fillId="14" borderId="68" xfId="0" applyFont="1" applyFill="1" applyBorder="1" applyAlignment="1">
      <alignment horizontal="center" vertical="center"/>
    </xf>
    <xf numFmtId="1" fontId="26" fillId="14" borderId="69" xfId="0" applyNumberFormat="1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 wrapText="1"/>
    </xf>
    <xf numFmtId="0" fontId="28" fillId="14" borderId="78" xfId="0" applyFont="1" applyFill="1" applyBorder="1" applyAlignment="1">
      <alignment horizontal="center" vertical="center"/>
    </xf>
    <xf numFmtId="0" fontId="28" fillId="14" borderId="47" xfId="0" applyFont="1" applyFill="1" applyBorder="1" applyAlignment="1">
      <alignment horizontal="center" vertical="center" wrapText="1"/>
    </xf>
    <xf numFmtId="0" fontId="28" fillId="14" borderId="67" xfId="0" applyFont="1" applyFill="1" applyBorder="1" applyAlignment="1">
      <alignment horizontal="center" vertical="center" wrapText="1"/>
    </xf>
    <xf numFmtId="0" fontId="28" fillId="14" borderId="66" xfId="0" applyFont="1" applyFill="1" applyBorder="1" applyAlignment="1">
      <alignment horizontal="center" vertical="center" wrapText="1"/>
    </xf>
    <xf numFmtId="0" fontId="35" fillId="14" borderId="68" xfId="0" applyFont="1" applyFill="1" applyBorder="1" applyAlignment="1">
      <alignment horizontal="center" vertical="center"/>
    </xf>
    <xf numFmtId="0" fontId="35" fillId="14" borderId="38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 wrapText="1"/>
    </xf>
    <xf numFmtId="0" fontId="28" fillId="15" borderId="33" xfId="0" applyFont="1" applyFill="1" applyBorder="1" applyAlignment="1">
      <alignment horizontal="center" vertical="center"/>
    </xf>
    <xf numFmtId="0" fontId="28" fillId="15" borderId="34" xfId="0" applyFont="1" applyFill="1" applyBorder="1" applyAlignment="1">
      <alignment horizontal="center" vertical="center"/>
    </xf>
    <xf numFmtId="0" fontId="28" fillId="15" borderId="35" xfId="0" applyFont="1" applyFill="1" applyBorder="1" applyAlignment="1">
      <alignment horizontal="center" vertical="center"/>
    </xf>
    <xf numFmtId="0" fontId="20" fillId="15" borderId="23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26" fillId="15" borderId="23" xfId="0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2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/>
    </xf>
    <xf numFmtId="0" fontId="5" fillId="15" borderId="33" xfId="0" applyFont="1" applyFill="1" applyBorder="1" applyAlignment="1">
      <alignment horizontal="center" vertical="center"/>
    </xf>
    <xf numFmtId="0" fontId="5" fillId="15" borderId="34" xfId="0" applyFont="1" applyFill="1" applyBorder="1" applyAlignment="1">
      <alignment horizontal="center" vertical="center"/>
    </xf>
    <xf numFmtId="0" fontId="5" fillId="15" borderId="35" xfId="0" applyFont="1" applyFill="1" applyBorder="1" applyAlignment="1">
      <alignment horizontal="center" vertical="center"/>
    </xf>
    <xf numFmtId="0" fontId="26" fillId="15" borderId="49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 wrapText="1"/>
    </xf>
    <xf numFmtId="1" fontId="10" fillId="15" borderId="34" xfId="0" applyNumberFormat="1" applyFont="1" applyFill="1" applyBorder="1" applyAlignment="1">
      <alignment horizontal="center" vertical="center"/>
    </xf>
    <xf numFmtId="1" fontId="10" fillId="15" borderId="35" xfId="0" applyNumberFormat="1" applyFont="1" applyFill="1" applyBorder="1" applyAlignment="1">
      <alignment horizontal="center" vertical="center"/>
    </xf>
    <xf numFmtId="1" fontId="26" fillId="15" borderId="49" xfId="0" applyNumberFormat="1" applyFont="1" applyFill="1" applyBorder="1" applyAlignment="1">
      <alignment horizontal="center" vertical="center"/>
    </xf>
    <xf numFmtId="0" fontId="5" fillId="15" borderId="76" xfId="0" applyFont="1" applyFill="1" applyBorder="1" applyAlignment="1">
      <alignment horizontal="center" vertical="center" wrapText="1"/>
    </xf>
    <xf numFmtId="0" fontId="28" fillId="15" borderId="54" xfId="0" applyFont="1" applyFill="1" applyBorder="1" applyAlignment="1">
      <alignment horizontal="center" vertical="center"/>
    </xf>
    <xf numFmtId="0" fontId="35" fillId="15" borderId="35" xfId="0" applyFont="1" applyFill="1" applyBorder="1" applyAlignment="1">
      <alignment horizontal="center" vertical="center"/>
    </xf>
    <xf numFmtId="0" fontId="35" fillId="15" borderId="61" xfId="0" applyFont="1" applyFill="1" applyBorder="1" applyAlignment="1">
      <alignment horizontal="center" vertical="center"/>
    </xf>
    <xf numFmtId="164" fontId="38" fillId="15" borderId="58" xfId="0" applyNumberFormat="1" applyFont="1" applyFill="1" applyBorder="1" applyAlignment="1">
      <alignment horizontal="center" vertical="center"/>
    </xf>
    <xf numFmtId="164" fontId="40" fillId="0" borderId="36" xfId="1" applyNumberFormat="1" applyFont="1" applyBorder="1"/>
    <xf numFmtId="0" fontId="1" fillId="13" borderId="36" xfId="1" applyFill="1" applyBorder="1"/>
    <xf numFmtId="0" fontId="46" fillId="13" borderId="36" xfId="0" applyFont="1" applyFill="1" applyBorder="1"/>
    <xf numFmtId="0" fontId="47" fillId="13" borderId="36" xfId="0" applyFont="1" applyFill="1" applyBorder="1"/>
    <xf numFmtId="0" fontId="48" fillId="13" borderId="36" xfId="0" applyFont="1" applyFill="1" applyBorder="1" applyAlignment="1">
      <alignment horizontal="left"/>
    </xf>
    <xf numFmtId="0" fontId="46" fillId="13" borderId="36" xfId="0" applyFont="1" applyFill="1" applyBorder="1" applyAlignment="1">
      <alignment horizontal="left"/>
    </xf>
    <xf numFmtId="0" fontId="48" fillId="13" borderId="36" xfId="0" applyFont="1" applyFill="1" applyBorder="1" applyAlignment="1">
      <alignment horizontal="center"/>
    </xf>
    <xf numFmtId="0" fontId="43" fillId="0" borderId="36" xfId="0" applyFont="1" applyBorder="1"/>
    <xf numFmtId="0" fontId="17" fillId="0" borderId="36" xfId="0" applyFont="1" applyBorder="1"/>
    <xf numFmtId="0" fontId="22" fillId="0" borderId="36" xfId="0" applyFont="1" applyBorder="1" applyAlignment="1">
      <alignment horizontal="left"/>
    </xf>
    <xf numFmtId="0" fontId="0" fillId="0" borderId="36" xfId="0" applyBorder="1" applyAlignment="1">
      <alignment horizontal="left"/>
    </xf>
    <xf numFmtId="6" fontId="22" fillId="0" borderId="36" xfId="0" applyNumberFormat="1" applyFont="1" applyBorder="1" applyAlignment="1">
      <alignment horizontal="center"/>
    </xf>
    <xf numFmtId="0" fontId="46" fillId="0" borderId="36" xfId="0" applyFont="1" applyBorder="1"/>
    <xf numFmtId="0" fontId="47" fillId="0" borderId="36" xfId="0" applyFont="1" applyBorder="1"/>
    <xf numFmtId="0" fontId="48" fillId="0" borderId="36" xfId="0" applyFont="1" applyBorder="1" applyAlignment="1">
      <alignment horizontal="left"/>
    </xf>
    <xf numFmtId="0" fontId="46" fillId="0" borderId="36" xfId="0" applyFont="1" applyBorder="1" applyAlignment="1">
      <alignment horizontal="left"/>
    </xf>
    <xf numFmtId="6" fontId="48" fillId="0" borderId="36" xfId="0" applyNumberFormat="1" applyFont="1" applyBorder="1" applyAlignment="1">
      <alignment horizontal="center"/>
    </xf>
    <xf numFmtId="0" fontId="47" fillId="0" borderId="82" xfId="0" applyFont="1" applyBorder="1"/>
    <xf numFmtId="0" fontId="48" fillId="0" borderId="82" xfId="0" applyFont="1" applyBorder="1" applyAlignment="1">
      <alignment horizontal="left"/>
    </xf>
    <xf numFmtId="0" fontId="46" fillId="0" borderId="82" xfId="0" applyFont="1" applyBorder="1" applyAlignment="1">
      <alignment horizontal="left"/>
    </xf>
    <xf numFmtId="0" fontId="10" fillId="13" borderId="36" xfId="1" applyFont="1" applyFill="1" applyBorder="1" applyAlignment="1">
      <alignment horizontal="center" vertical="center" wrapText="1"/>
    </xf>
    <xf numFmtId="0" fontId="31" fillId="0" borderId="36" xfId="1" applyFont="1" applyBorder="1" applyAlignment="1">
      <alignment horizontal="left" vertical="center" wrapText="1"/>
    </xf>
    <xf numFmtId="0" fontId="20" fillId="0" borderId="36" xfId="1" applyFont="1" applyBorder="1" applyAlignment="1">
      <alignment horizontal="left" vertical="center" wrapText="1"/>
    </xf>
    <xf numFmtId="0" fontId="18" fillId="14" borderId="61" xfId="0" applyFont="1" applyFill="1" applyBorder="1" applyAlignment="1">
      <alignment vertical="center" wrapText="1"/>
    </xf>
    <xf numFmtId="0" fontId="18" fillId="14" borderId="33" xfId="0" applyFont="1" applyFill="1" applyBorder="1" applyAlignment="1">
      <alignment horizontal="left" vertical="center" wrapText="1"/>
    </xf>
    <xf numFmtId="0" fontId="28" fillId="0" borderId="5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164" fontId="24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13" borderId="36" xfId="1" applyFont="1" applyFill="1" applyBorder="1" applyAlignment="1" applyProtection="1">
      <alignment horizontal="left" vertical="center" wrapText="1"/>
      <protection locked="0"/>
    </xf>
    <xf numFmtId="0" fontId="5" fillId="13" borderId="36" xfId="0" applyFont="1" applyFill="1" applyBorder="1" applyAlignment="1" applyProtection="1">
      <alignment horizontal="center" vertical="center" wrapText="1"/>
      <protection locked="0"/>
    </xf>
    <xf numFmtId="0" fontId="47" fillId="13" borderId="52" xfId="0" applyFont="1" applyFill="1" applyBorder="1"/>
    <xf numFmtId="0" fontId="17" fillId="0" borderId="52" xfId="0" applyFont="1" applyBorder="1"/>
    <xf numFmtId="0" fontId="47" fillId="0" borderId="52" xfId="0" applyFont="1" applyBorder="1"/>
    <xf numFmtId="0" fontId="47" fillId="0" borderId="83" xfId="0" applyFont="1" applyBorder="1"/>
    <xf numFmtId="0" fontId="22" fillId="0" borderId="13" xfId="0" applyFont="1" applyBorder="1" applyAlignment="1">
      <alignment horizontal="center"/>
    </xf>
    <xf numFmtId="0" fontId="31" fillId="0" borderId="52" xfId="1" applyFont="1" applyBorder="1" applyAlignment="1">
      <alignment horizontal="left" vertical="center" wrapText="1"/>
    </xf>
    <xf numFmtId="0" fontId="31" fillId="0" borderId="82" xfId="1" applyFont="1" applyBorder="1" applyAlignment="1">
      <alignment horizontal="left" vertical="center" wrapText="1"/>
    </xf>
    <xf numFmtId="164" fontId="40" fillId="0" borderId="82" xfId="1" applyNumberFormat="1" applyFont="1" applyBorder="1"/>
    <xf numFmtId="165" fontId="54" fillId="0" borderId="13" xfId="0" applyNumberFormat="1" applyFont="1" applyBorder="1" applyAlignment="1">
      <alignment horizontal="center" vertical="center"/>
    </xf>
    <xf numFmtId="0" fontId="31" fillId="0" borderId="37" xfId="1" applyFont="1" applyBorder="1" applyAlignment="1">
      <alignment horizontal="left" vertical="center" wrapText="1"/>
    </xf>
    <xf numFmtId="0" fontId="31" fillId="0" borderId="13" xfId="1" applyFont="1" applyAlignment="1">
      <alignment horizontal="left" vertical="center" wrapText="1"/>
    </xf>
    <xf numFmtId="164" fontId="40" fillId="0" borderId="13" xfId="1" applyNumberFormat="1" applyFont="1"/>
    <xf numFmtId="49" fontId="6" fillId="0" borderId="36" xfId="0" applyNumberFormat="1" applyFont="1" applyBorder="1" applyAlignment="1">
      <alignment horizontal="center" vertical="center" wrapText="1"/>
    </xf>
    <xf numFmtId="164" fontId="55" fillId="0" borderId="36" xfId="1" applyNumberFormat="1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5" fillId="15" borderId="51" xfId="0" applyFont="1" applyFill="1" applyBorder="1" applyAlignment="1">
      <alignment horizontal="center" vertical="center" wrapText="1"/>
    </xf>
    <xf numFmtId="0" fontId="26" fillId="15" borderId="86" xfId="0" applyFont="1" applyFill="1" applyBorder="1" applyAlignment="1">
      <alignment horizontal="center" vertical="center"/>
    </xf>
    <xf numFmtId="0" fontId="26" fillId="14" borderId="87" xfId="0" applyFont="1" applyFill="1" applyBorder="1" applyAlignment="1">
      <alignment horizontal="center" vertical="center"/>
    </xf>
    <xf numFmtId="0" fontId="2" fillId="0" borderId="87" xfId="0" applyFont="1" applyBorder="1" applyAlignment="1">
      <alignment vertical="center" wrapText="1"/>
    </xf>
    <xf numFmtId="0" fontId="33" fillId="0" borderId="88" xfId="0" applyFont="1" applyBorder="1" applyAlignment="1">
      <alignment vertical="center" wrapText="1"/>
    </xf>
    <xf numFmtId="0" fontId="28" fillId="15" borderId="88" xfId="0" applyFont="1" applyFill="1" applyBorder="1" applyAlignment="1">
      <alignment horizontal="center" vertical="center"/>
    </xf>
    <xf numFmtId="0" fontId="28" fillId="14" borderId="89" xfId="0" applyFont="1" applyFill="1" applyBorder="1" applyAlignment="1">
      <alignment horizontal="center" vertical="center"/>
    </xf>
    <xf numFmtId="0" fontId="28" fillId="3" borderId="32" xfId="0" applyFont="1" applyFill="1" applyBorder="1" applyAlignment="1" applyProtection="1">
      <alignment vertical="center" wrapText="1"/>
      <protection locked="0"/>
    </xf>
    <xf numFmtId="164" fontId="36" fillId="15" borderId="23" xfId="0" applyNumberFormat="1" applyFont="1" applyFill="1" applyBorder="1" applyAlignment="1" applyProtection="1">
      <alignment horizontal="center" vertical="center"/>
      <protection locked="0"/>
    </xf>
    <xf numFmtId="164" fontId="36" fillId="14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57" fillId="0" borderId="36" xfId="0" applyFont="1" applyBorder="1"/>
    <xf numFmtId="0" fontId="58" fillId="0" borderId="52" xfId="0" applyFont="1" applyBorder="1"/>
    <xf numFmtId="0" fontId="58" fillId="0" borderId="36" xfId="0" applyFont="1" applyBorder="1"/>
    <xf numFmtId="0" fontId="57" fillId="0" borderId="36" xfId="0" applyFont="1" applyBorder="1" applyAlignment="1">
      <alignment horizontal="left"/>
    </xf>
    <xf numFmtId="6" fontId="57" fillId="0" borderId="36" xfId="0" applyNumberFormat="1" applyFont="1" applyBorder="1" applyAlignment="1">
      <alignment horizontal="center"/>
    </xf>
    <xf numFmtId="0" fontId="59" fillId="0" borderId="36" xfId="0" applyFont="1" applyBorder="1"/>
    <xf numFmtId="0" fontId="60" fillId="0" borderId="52" xfId="0" applyFont="1" applyBorder="1"/>
    <xf numFmtId="0" fontId="60" fillId="0" borderId="36" xfId="0" applyFont="1" applyBorder="1"/>
    <xf numFmtId="0" fontId="59" fillId="0" borderId="36" xfId="0" applyFont="1" applyBorder="1" applyAlignment="1">
      <alignment horizontal="left"/>
    </xf>
    <xf numFmtId="6" fontId="59" fillId="0" borderId="36" xfId="0" applyNumberFormat="1" applyFont="1" applyBorder="1" applyAlignment="1">
      <alignment horizontal="center"/>
    </xf>
    <xf numFmtId="0" fontId="61" fillId="0" borderId="36" xfId="0" applyFont="1" applyBorder="1"/>
    <xf numFmtId="0" fontId="13" fillId="0" borderId="52" xfId="0" applyFont="1" applyBorder="1"/>
    <xf numFmtId="0" fontId="13" fillId="0" borderId="36" xfId="0" applyFont="1" applyBorder="1"/>
    <xf numFmtId="0" fontId="61" fillId="0" borderId="36" xfId="0" applyFont="1" applyBorder="1" applyAlignment="1">
      <alignment horizontal="left"/>
    </xf>
    <xf numFmtId="6" fontId="61" fillId="0" borderId="36" xfId="0" applyNumberFormat="1" applyFont="1" applyBorder="1" applyAlignment="1">
      <alignment horizontal="center"/>
    </xf>
    <xf numFmtId="0" fontId="56" fillId="14" borderId="72" xfId="0" applyFont="1" applyFill="1" applyBorder="1" applyAlignment="1">
      <alignment vertical="center" wrapText="1"/>
    </xf>
    <xf numFmtId="0" fontId="56" fillId="14" borderId="34" xfId="0" applyFont="1" applyFill="1" applyBorder="1" applyAlignment="1">
      <alignment vertical="center" wrapText="1"/>
    </xf>
    <xf numFmtId="0" fontId="56" fillId="0" borderId="7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9" fillId="13" borderId="82" xfId="0" applyFont="1" applyFill="1" applyBorder="1" applyAlignment="1">
      <alignment vertical="center"/>
    </xf>
    <xf numFmtId="0" fontId="50" fillId="13" borderId="92" xfId="0" applyFont="1" applyFill="1" applyBorder="1" applyAlignment="1">
      <alignment vertical="center"/>
    </xf>
    <xf numFmtId="0" fontId="50" fillId="13" borderId="93" xfId="0" applyFont="1" applyFill="1" applyBorder="1" applyAlignment="1">
      <alignment vertical="center"/>
    </xf>
    <xf numFmtId="0" fontId="51" fillId="13" borderId="93" xfId="0" applyFont="1" applyFill="1" applyBorder="1" applyAlignment="1">
      <alignment horizontal="left" vertical="center"/>
    </xf>
    <xf numFmtId="0" fontId="49" fillId="13" borderId="93" xfId="0" applyFont="1" applyFill="1" applyBorder="1" applyAlignment="1">
      <alignment horizontal="left" vertical="center"/>
    </xf>
    <xf numFmtId="6" fontId="51" fillId="13" borderId="82" xfId="0" applyNumberFormat="1" applyFont="1" applyFill="1" applyBorder="1" applyAlignment="1">
      <alignment horizontal="center" vertical="center"/>
    </xf>
    <xf numFmtId="0" fontId="57" fillId="0" borderId="36" xfId="0" applyFont="1" applyBorder="1" applyAlignment="1">
      <alignment wrapText="1"/>
    </xf>
    <xf numFmtId="0" fontId="58" fillId="0" borderId="36" xfId="0" applyFont="1" applyBorder="1" applyAlignment="1">
      <alignment wrapText="1"/>
    </xf>
    <xf numFmtId="0" fontId="57" fillId="0" borderId="36" xfId="0" applyFont="1" applyBorder="1" applyAlignment="1">
      <alignment horizontal="left" wrapText="1"/>
    </xf>
    <xf numFmtId="6" fontId="57" fillId="0" borderId="36" xfId="0" applyNumberFormat="1" applyFont="1" applyBorder="1" applyAlignment="1">
      <alignment horizontal="center" wrapText="1"/>
    </xf>
    <xf numFmtId="0" fontId="59" fillId="0" borderId="36" xfId="0" applyFont="1" applyBorder="1" applyAlignment="1">
      <alignment wrapText="1"/>
    </xf>
    <xf numFmtId="0" fontId="60" fillId="0" borderId="36" xfId="0" applyFont="1" applyBorder="1" applyAlignment="1">
      <alignment wrapText="1"/>
    </xf>
    <xf numFmtId="0" fontId="59" fillId="0" borderId="36" xfId="0" applyFont="1" applyBorder="1" applyAlignment="1">
      <alignment horizontal="left" wrapText="1"/>
    </xf>
    <xf numFmtId="6" fontId="59" fillId="0" borderId="36" xfId="0" applyNumberFormat="1" applyFont="1" applyBorder="1" applyAlignment="1">
      <alignment horizontal="center" wrapText="1"/>
    </xf>
    <xf numFmtId="0" fontId="43" fillId="0" borderId="36" xfId="0" applyFont="1" applyBorder="1" applyAlignment="1">
      <alignment wrapText="1"/>
    </xf>
    <xf numFmtId="0" fontId="17" fillId="0" borderId="36" xfId="0" applyFont="1" applyBorder="1" applyAlignment="1">
      <alignment wrapText="1"/>
    </xf>
    <xf numFmtId="0" fontId="22" fillId="0" borderId="36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6" fontId="48" fillId="0" borderId="36" xfId="0" applyNumberFormat="1" applyFont="1" applyBorder="1" applyAlignment="1">
      <alignment horizontal="center" wrapText="1"/>
    </xf>
    <xf numFmtId="0" fontId="5" fillId="14" borderId="3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left" vertical="center"/>
    </xf>
    <xf numFmtId="0" fontId="31" fillId="0" borderId="98" xfId="1" applyFont="1" applyBorder="1" applyAlignment="1">
      <alignment horizontal="left" vertical="center" wrapText="1"/>
    </xf>
    <xf numFmtId="0" fontId="31" fillId="0" borderId="100" xfId="1" applyFont="1" applyBorder="1" applyAlignment="1">
      <alignment horizontal="left" vertical="center" wrapText="1"/>
    </xf>
    <xf numFmtId="0" fontId="31" fillId="0" borderId="101" xfId="1" applyFont="1" applyBorder="1" applyAlignment="1">
      <alignment horizontal="left" vertical="center" wrapText="1"/>
    </xf>
    <xf numFmtId="0" fontId="45" fillId="13" borderId="37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165" fontId="54" fillId="0" borderId="70" xfId="0" applyNumberFormat="1" applyFont="1" applyBorder="1" applyAlignment="1">
      <alignment horizontal="center" vertical="center"/>
    </xf>
    <xf numFmtId="165" fontId="54" fillId="0" borderId="61" xfId="0" applyNumberFormat="1" applyFont="1" applyBorder="1" applyAlignment="1">
      <alignment horizontal="center" vertical="center"/>
    </xf>
    <xf numFmtId="165" fontId="54" fillId="0" borderId="71" xfId="0" applyNumberFormat="1" applyFont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 wrapText="1"/>
    </xf>
    <xf numFmtId="1" fontId="28" fillId="16" borderId="15" xfId="0" applyNumberFormat="1" applyFont="1" applyFill="1" applyBorder="1" applyAlignment="1">
      <alignment horizontal="center" vertical="center"/>
    </xf>
    <xf numFmtId="1" fontId="20" fillId="16" borderId="23" xfId="0" applyNumberFormat="1" applyFont="1" applyFill="1" applyBorder="1" applyAlignment="1">
      <alignment horizontal="center" vertical="center"/>
    </xf>
    <xf numFmtId="1" fontId="5" fillId="16" borderId="16" xfId="0" applyNumberFormat="1" applyFont="1" applyFill="1" applyBorder="1" applyAlignment="1">
      <alignment horizontal="center" vertical="center"/>
    </xf>
    <xf numFmtId="1" fontId="28" fillId="16" borderId="16" xfId="0" applyNumberFormat="1" applyFont="1" applyFill="1" applyBorder="1" applyAlignment="1">
      <alignment horizontal="center" vertical="center"/>
    </xf>
    <xf numFmtId="0" fontId="26" fillId="16" borderId="23" xfId="0" applyFont="1" applyFill="1" applyBorder="1" applyAlignment="1">
      <alignment horizontal="center" vertical="center"/>
    </xf>
    <xf numFmtId="1" fontId="26" fillId="16" borderId="23" xfId="0" applyNumberFormat="1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/>
    </xf>
    <xf numFmtId="0" fontId="28" fillId="16" borderId="16" xfId="0" applyFont="1" applyFill="1" applyBorder="1" applyAlignment="1">
      <alignment horizontal="center" vertical="center"/>
    </xf>
    <xf numFmtId="1" fontId="5" fillId="16" borderId="17" xfId="0" applyNumberFormat="1" applyFont="1" applyFill="1" applyBorder="1" applyAlignment="1">
      <alignment horizontal="center" vertical="center"/>
    </xf>
    <xf numFmtId="1" fontId="26" fillId="16" borderId="87" xfId="0" applyNumberFormat="1" applyFont="1" applyFill="1" applyBorder="1" applyAlignment="1">
      <alignment horizontal="center" vertical="center"/>
    </xf>
    <xf numFmtId="1" fontId="5" fillId="16" borderId="34" xfId="0" applyNumberFormat="1" applyFont="1" applyFill="1" applyBorder="1" applyAlignment="1">
      <alignment horizontal="center" vertical="center"/>
    </xf>
    <xf numFmtId="1" fontId="10" fillId="16" borderId="34" xfId="0" applyNumberFormat="1" applyFont="1" applyFill="1" applyBorder="1" applyAlignment="1">
      <alignment horizontal="center" vertical="center"/>
    </xf>
    <xf numFmtId="1" fontId="26" fillId="16" borderId="49" xfId="0" applyNumberFormat="1" applyFont="1" applyFill="1" applyBorder="1" applyAlignment="1">
      <alignment horizontal="center" vertical="center"/>
    </xf>
    <xf numFmtId="0" fontId="28" fillId="16" borderId="88" xfId="0" applyFont="1" applyFill="1" applyBorder="1" applyAlignment="1">
      <alignment horizontal="center" vertical="center"/>
    </xf>
    <xf numFmtId="164" fontId="36" fillId="16" borderId="23" xfId="0" applyNumberFormat="1" applyFont="1" applyFill="1" applyBorder="1" applyAlignment="1" applyProtection="1">
      <alignment horizontal="center" vertical="center"/>
      <protection locked="0"/>
    </xf>
    <xf numFmtId="164" fontId="38" fillId="16" borderId="58" xfId="0" applyNumberFormat="1" applyFont="1" applyFill="1" applyBorder="1" applyAlignment="1">
      <alignment horizontal="center" vertical="center"/>
    </xf>
    <xf numFmtId="0" fontId="56" fillId="0" borderId="34" xfId="0" applyFont="1" applyBorder="1" applyAlignment="1">
      <alignment vertical="center" wrapText="1"/>
    </xf>
    <xf numFmtId="164" fontId="53" fillId="13" borderId="36" xfId="1" applyNumberFormat="1" applyFont="1" applyFill="1" applyBorder="1" applyAlignment="1" applyProtection="1">
      <alignment horizontal="center" vertical="center"/>
      <protection locked="0"/>
    </xf>
    <xf numFmtId="164" fontId="40" fillId="0" borderId="36" xfId="1" applyNumberFormat="1" applyFont="1" applyBorder="1" applyAlignment="1">
      <alignment horizontal="center" vertical="center"/>
    </xf>
    <xf numFmtId="0" fontId="39" fillId="0" borderId="36" xfId="0" applyFont="1" applyBorder="1" applyAlignment="1">
      <alignment vertical="center" wrapText="1"/>
    </xf>
    <xf numFmtId="164" fontId="41" fillId="0" borderId="36" xfId="0" applyNumberFormat="1" applyFont="1" applyBorder="1" applyAlignment="1">
      <alignment horizontal="center" vertical="center"/>
    </xf>
    <xf numFmtId="164" fontId="62" fillId="0" borderId="36" xfId="0" applyNumberFormat="1" applyFont="1" applyBorder="1" applyAlignment="1">
      <alignment horizontal="center" vertical="center"/>
    </xf>
    <xf numFmtId="0" fontId="56" fillId="0" borderId="13" xfId="0" applyFont="1" applyBorder="1" applyAlignment="1">
      <alignment vertical="center" wrapText="1"/>
    </xf>
    <xf numFmtId="164" fontId="63" fillId="0" borderId="13" xfId="0" applyNumberFormat="1" applyFont="1" applyBorder="1" applyAlignment="1">
      <alignment horizontal="left" vertical="center"/>
    </xf>
    <xf numFmtId="0" fontId="59" fillId="0" borderId="36" xfId="0" applyFont="1" applyBorder="1" applyAlignment="1">
      <alignment horizontal="center" wrapText="1"/>
    </xf>
    <xf numFmtId="0" fontId="22" fillId="0" borderId="36" xfId="0" applyFont="1" applyBorder="1" applyAlignment="1">
      <alignment horizontal="center"/>
    </xf>
    <xf numFmtId="0" fontId="22" fillId="13" borderId="36" xfId="0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 wrapText="1"/>
    </xf>
    <xf numFmtId="0" fontId="22" fillId="0" borderId="62" xfId="0" applyFont="1" applyBorder="1" applyAlignment="1">
      <alignment horizontal="center" wrapText="1"/>
    </xf>
    <xf numFmtId="0" fontId="22" fillId="0" borderId="52" xfId="0" applyFont="1" applyBorder="1" applyAlignment="1">
      <alignment horizontal="center" wrapText="1"/>
    </xf>
    <xf numFmtId="0" fontId="22" fillId="13" borderId="94" xfId="0" applyFont="1" applyFill="1" applyBorder="1" applyAlignment="1">
      <alignment horizontal="center" vertical="center" wrapText="1"/>
    </xf>
    <xf numFmtId="0" fontId="22" fillId="13" borderId="91" xfId="0" applyFont="1" applyFill="1" applyBorder="1" applyAlignment="1">
      <alignment horizontal="center" vertical="center" wrapText="1"/>
    </xf>
    <xf numFmtId="0" fontId="22" fillId="13" borderId="83" xfId="0" applyFont="1" applyFill="1" applyBorder="1" applyAlignment="1">
      <alignment horizontal="center" vertical="center" wrapText="1"/>
    </xf>
    <xf numFmtId="0" fontId="57" fillId="0" borderId="36" xfId="0" applyFont="1" applyBorder="1" applyAlignment="1">
      <alignment horizontal="center" wrapText="1"/>
    </xf>
    <xf numFmtId="0" fontId="61" fillId="0" borderId="37" xfId="0" applyFont="1" applyBorder="1" applyAlignment="1">
      <alignment horizontal="center"/>
    </xf>
    <xf numFmtId="0" fontId="61" fillId="0" borderId="62" xfId="0" applyFont="1" applyBorder="1" applyAlignment="1">
      <alignment horizontal="center"/>
    </xf>
    <xf numFmtId="0" fontId="61" fillId="0" borderId="52" xfId="0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52" fillId="0" borderId="62" xfId="0" applyFont="1" applyBorder="1" applyAlignment="1">
      <alignment horizontal="center"/>
    </xf>
    <xf numFmtId="0" fontId="52" fillId="0" borderId="36" xfId="0" applyFont="1" applyBorder="1" applyAlignment="1">
      <alignment horizontal="center"/>
    </xf>
    <xf numFmtId="0" fontId="48" fillId="13" borderId="36" xfId="0" applyFont="1" applyFill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8" fillId="10" borderId="3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34" fillId="9" borderId="2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1" fontId="28" fillId="16" borderId="73" xfId="0" applyNumberFormat="1" applyFont="1" applyFill="1" applyBorder="1" applyAlignment="1">
      <alignment horizontal="center" vertical="center"/>
    </xf>
    <xf numFmtId="1" fontId="28" fillId="16" borderId="39" xfId="0" applyNumberFormat="1" applyFont="1" applyFill="1" applyBorder="1" applyAlignment="1">
      <alignment horizontal="center" vertical="center"/>
    </xf>
    <xf numFmtId="1" fontId="28" fillId="16" borderId="75" xfId="0" applyNumberFormat="1" applyFont="1" applyFill="1" applyBorder="1" applyAlignment="1">
      <alignment horizontal="center" vertical="center"/>
    </xf>
    <xf numFmtId="0" fontId="42" fillId="0" borderId="84" xfId="0" applyFont="1" applyBorder="1" applyAlignment="1">
      <alignment horizontal="left" vertical="center" wrapText="1"/>
    </xf>
    <xf numFmtId="0" fontId="42" fillId="0" borderId="95" xfId="0" applyFont="1" applyBorder="1" applyAlignment="1">
      <alignment horizontal="left" vertical="center" wrapText="1"/>
    </xf>
    <xf numFmtId="0" fontId="31" fillId="0" borderId="96" xfId="1" applyFont="1" applyBorder="1" applyAlignment="1">
      <alignment horizontal="left" vertical="center" wrapText="1"/>
    </xf>
    <xf numFmtId="0" fontId="31" fillId="0" borderId="97" xfId="1" applyFont="1" applyBorder="1" applyAlignment="1">
      <alignment horizontal="left" vertical="center" wrapText="1"/>
    </xf>
    <xf numFmtId="0" fontId="31" fillId="0" borderId="99" xfId="1" applyFont="1" applyBorder="1" applyAlignment="1">
      <alignment horizontal="left" vertical="center" wrapText="1"/>
    </xf>
    <xf numFmtId="0" fontId="31" fillId="0" borderId="62" xfId="1" applyFont="1" applyBorder="1" applyAlignment="1">
      <alignment horizontal="left" vertical="center" wrapText="1"/>
    </xf>
    <xf numFmtId="0" fontId="31" fillId="0" borderId="102" xfId="1" applyFont="1" applyBorder="1" applyAlignment="1">
      <alignment horizontal="left" vertical="center" wrapText="1"/>
    </xf>
    <xf numFmtId="0" fontId="31" fillId="0" borderId="103" xfId="1" applyFont="1" applyBorder="1" applyAlignment="1">
      <alignment horizontal="left" vertical="center" wrapText="1"/>
    </xf>
    <xf numFmtId="0" fontId="56" fillId="0" borderId="9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52" xfId="0" applyFont="1" applyBorder="1" applyAlignment="1">
      <alignment horizontal="center"/>
    </xf>
    <xf numFmtId="0" fontId="57" fillId="0" borderId="37" xfId="0" applyFont="1" applyBorder="1" applyAlignment="1">
      <alignment horizontal="center" wrapText="1"/>
    </xf>
    <xf numFmtId="0" fontId="57" fillId="0" borderId="62" xfId="0" applyFont="1" applyBorder="1" applyAlignment="1">
      <alignment horizontal="center" wrapText="1"/>
    </xf>
    <xf numFmtId="0" fontId="57" fillId="0" borderId="52" xfId="0" applyFont="1" applyBorder="1" applyAlignment="1">
      <alignment horizontal="center" wrapText="1"/>
    </xf>
  </cellXfs>
  <cellStyles count="2">
    <cellStyle name="Normal" xfId="0" builtinId="0"/>
    <cellStyle name="Normal 2" xfId="1" xr:uid="{9C64C902-41D9-45C0-AD88-BBF0A4289014}"/>
  </cellStyles>
  <dxfs count="0"/>
  <tableStyles count="0" defaultTableStyle="TableStyleMedium2" defaultPivotStyle="PivotStyleLight16"/>
  <colors>
    <mruColors>
      <color rgb="FFFFFFBD"/>
      <color rgb="FFFFCCFF"/>
      <color rgb="FFFFCC66"/>
      <color rgb="FFFFCC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FF00"/>
      </a:accent1>
      <a:accent2>
        <a:srgbClr val="FF0000"/>
      </a:accent2>
      <a:accent3>
        <a:srgbClr val="00B0F0"/>
      </a:accent3>
      <a:accent4>
        <a:srgbClr val="BFBFBF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62"/>
  <sheetViews>
    <sheetView tabSelected="1" zoomScale="119" zoomScaleNormal="100" workbookViewId="0">
      <selection activeCell="B3" sqref="B3"/>
    </sheetView>
  </sheetViews>
  <sheetFormatPr defaultColWidth="12.625" defaultRowHeight="15" x14ac:dyDescent="0.2"/>
  <cols>
    <col min="1" max="1" width="7.75" style="62" customWidth="1"/>
    <col min="2" max="2" width="58.375" customWidth="1"/>
    <col min="3" max="4" width="20.125" style="4" hidden="1" customWidth="1"/>
    <col min="5" max="5" width="17" style="41" hidden="1" customWidth="1"/>
    <col min="6" max="6" width="14.5" style="14" hidden="1" customWidth="1"/>
    <col min="7" max="7" width="17.25" style="78" customWidth="1"/>
    <col min="8" max="9" width="17.125" style="78" customWidth="1"/>
    <col min="10" max="10" width="59.5" style="78" customWidth="1"/>
    <col min="11" max="12" width="17.125" style="78" customWidth="1"/>
    <col min="13" max="13" width="54.75" style="78" customWidth="1"/>
    <col min="14" max="19" width="8" customWidth="1"/>
    <col min="20" max="20" width="16.125" customWidth="1"/>
    <col min="21" max="24" width="9.875" bestFit="1" customWidth="1"/>
    <col min="25" max="25" width="7.625" customWidth="1"/>
    <col min="26" max="26" width="7.625" hidden="1" customWidth="1"/>
  </cols>
  <sheetData>
    <row r="1" spans="1:21" ht="32.25" thickBot="1" x14ac:dyDescent="0.25">
      <c r="A1" s="254"/>
      <c r="B1" s="79" t="s">
        <v>186</v>
      </c>
      <c r="C1" s="26" t="s">
        <v>0</v>
      </c>
      <c r="D1" s="27" t="s">
        <v>1</v>
      </c>
      <c r="E1" s="372" t="s">
        <v>2</v>
      </c>
      <c r="F1" s="373"/>
      <c r="G1" s="375" t="s">
        <v>86</v>
      </c>
      <c r="H1" s="376"/>
      <c r="I1" s="313" t="s">
        <v>85</v>
      </c>
      <c r="J1" s="90" t="s">
        <v>109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8" thickBot="1" x14ac:dyDescent="0.25">
      <c r="A2" s="254">
        <v>1</v>
      </c>
      <c r="B2" s="82" t="s">
        <v>3</v>
      </c>
      <c r="C2" s="83" t="s">
        <v>4</v>
      </c>
      <c r="D2" s="83" t="s">
        <v>5</v>
      </c>
      <c r="E2" s="83" t="s">
        <v>6</v>
      </c>
      <c r="F2" s="84" t="s">
        <v>7</v>
      </c>
      <c r="G2" s="179" t="s">
        <v>8</v>
      </c>
      <c r="H2" s="148" t="s">
        <v>170</v>
      </c>
      <c r="I2" s="325" t="s">
        <v>85</v>
      </c>
      <c r="J2" s="9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63" x14ac:dyDescent="0.2">
      <c r="A3" s="255">
        <f t="shared" ref="A3:A96" si="0">SUM(A2+1)</f>
        <v>2</v>
      </c>
      <c r="B3" s="64" t="s">
        <v>10</v>
      </c>
      <c r="C3" s="28">
        <v>190666</v>
      </c>
      <c r="D3" s="29">
        <v>224062</v>
      </c>
      <c r="E3" s="46">
        <v>246894</v>
      </c>
      <c r="F3" s="20">
        <v>306500</v>
      </c>
      <c r="G3" s="180">
        <v>412023</v>
      </c>
      <c r="H3" s="149">
        <v>386000</v>
      </c>
      <c r="I3" s="326">
        <v>365000</v>
      </c>
      <c r="J3" s="92" t="s">
        <v>194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">
      <c r="A4" s="255">
        <f t="shared" si="0"/>
        <v>3</v>
      </c>
      <c r="B4" s="65" t="s">
        <v>77</v>
      </c>
      <c r="C4" s="30">
        <v>2633</v>
      </c>
      <c r="D4" s="31">
        <v>3296</v>
      </c>
      <c r="E4" s="30">
        <v>2287</v>
      </c>
      <c r="F4" s="18">
        <v>4000</v>
      </c>
      <c r="G4" s="181">
        <v>3500</v>
      </c>
      <c r="H4" s="150">
        <v>3500</v>
      </c>
      <c r="I4" s="326">
        <v>4675</v>
      </c>
      <c r="J4" s="229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">
      <c r="A5" s="255">
        <f t="shared" si="0"/>
        <v>4</v>
      </c>
      <c r="B5" s="65" t="s">
        <v>11</v>
      </c>
      <c r="C5" s="30">
        <v>789</v>
      </c>
      <c r="D5" s="31">
        <v>1558</v>
      </c>
      <c r="E5" s="30">
        <v>2575</v>
      </c>
      <c r="F5" s="18">
        <v>500</v>
      </c>
      <c r="G5" s="181">
        <v>2750</v>
      </c>
      <c r="H5" s="151">
        <v>2750</v>
      </c>
      <c r="I5" s="326">
        <f t="shared" ref="I5:I12" si="1">H5*110%</f>
        <v>3025.0000000000005</v>
      </c>
      <c r="J5" s="96" t="s">
        <v>99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">
      <c r="A6" s="255">
        <f t="shared" si="0"/>
        <v>5</v>
      </c>
      <c r="B6" s="65" t="s">
        <v>12</v>
      </c>
      <c r="C6" s="30">
        <v>2525</v>
      </c>
      <c r="D6" s="31">
        <v>2870</v>
      </c>
      <c r="E6" s="30">
        <v>2343</v>
      </c>
      <c r="F6" s="6">
        <v>2600</v>
      </c>
      <c r="G6" s="181">
        <v>3500</v>
      </c>
      <c r="H6" s="151">
        <v>3500</v>
      </c>
      <c r="I6" s="326">
        <f t="shared" si="1"/>
        <v>3850.0000000000005</v>
      </c>
      <c r="J6" s="93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x14ac:dyDescent="0.2">
      <c r="A7" s="255">
        <f t="shared" si="0"/>
        <v>6</v>
      </c>
      <c r="B7" s="65" t="s">
        <v>87</v>
      </c>
      <c r="C7" s="30">
        <v>2034</v>
      </c>
      <c r="D7" s="31">
        <v>545</v>
      </c>
      <c r="E7" s="30">
        <v>1564</v>
      </c>
      <c r="F7" s="6">
        <v>1750</v>
      </c>
      <c r="G7" s="181">
        <v>2300</v>
      </c>
      <c r="H7" s="151">
        <v>2300</v>
      </c>
      <c r="I7" s="326">
        <f t="shared" si="1"/>
        <v>2530</v>
      </c>
      <c r="J7" s="93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x14ac:dyDescent="0.2">
      <c r="A8" s="255">
        <f t="shared" si="0"/>
        <v>7</v>
      </c>
      <c r="B8" s="65" t="s">
        <v>13</v>
      </c>
      <c r="C8" s="30">
        <v>1549</v>
      </c>
      <c r="D8" s="31">
        <v>1592</v>
      </c>
      <c r="E8" s="30">
        <v>1496</v>
      </c>
      <c r="F8" s="6">
        <v>2000</v>
      </c>
      <c r="G8" s="181">
        <v>1600</v>
      </c>
      <c r="H8" s="151">
        <v>1600</v>
      </c>
      <c r="I8" s="326">
        <f t="shared" si="1"/>
        <v>1760.0000000000002</v>
      </c>
      <c r="J8" s="93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x14ac:dyDescent="0.2">
      <c r="A9" s="255">
        <f t="shared" si="0"/>
        <v>8</v>
      </c>
      <c r="B9" s="65" t="s">
        <v>60</v>
      </c>
      <c r="C9" s="30"/>
      <c r="D9" s="31"/>
      <c r="E9" s="30">
        <v>0</v>
      </c>
      <c r="F9" s="6"/>
      <c r="G9" s="181">
        <v>4400</v>
      </c>
      <c r="H9" s="151">
        <v>4400</v>
      </c>
      <c r="I9" s="326">
        <f t="shared" si="1"/>
        <v>4840</v>
      </c>
      <c r="J9" s="94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1.5" x14ac:dyDescent="0.2">
      <c r="A10" s="255">
        <f t="shared" si="0"/>
        <v>9</v>
      </c>
      <c r="B10" s="65" t="s">
        <v>61</v>
      </c>
      <c r="C10" s="30"/>
      <c r="D10" s="31"/>
      <c r="E10" s="30">
        <v>0</v>
      </c>
      <c r="F10" s="6"/>
      <c r="G10" s="181">
        <v>10000</v>
      </c>
      <c r="H10" s="151">
        <v>10000</v>
      </c>
      <c r="I10" s="326">
        <f t="shared" si="1"/>
        <v>11000</v>
      </c>
      <c r="J10" s="95" t="s">
        <v>100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1.5" x14ac:dyDescent="0.2">
      <c r="A11" s="255">
        <f t="shared" si="0"/>
        <v>10</v>
      </c>
      <c r="B11" s="65" t="s">
        <v>14</v>
      </c>
      <c r="C11" s="30">
        <v>5536</v>
      </c>
      <c r="D11" s="31">
        <v>7365</v>
      </c>
      <c r="E11" s="30">
        <v>7431</v>
      </c>
      <c r="F11" s="6">
        <v>7431</v>
      </c>
      <c r="G11" s="181">
        <v>29000</v>
      </c>
      <c r="H11" s="151">
        <v>30902</v>
      </c>
      <c r="I11" s="326">
        <f t="shared" si="1"/>
        <v>33992.200000000004</v>
      </c>
      <c r="J11" s="96" t="s">
        <v>101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x14ac:dyDescent="0.2">
      <c r="A12" s="255">
        <f>SUM(A11+1)</f>
        <v>11</v>
      </c>
      <c r="B12" s="65" t="s">
        <v>62</v>
      </c>
      <c r="C12" s="30"/>
      <c r="D12" s="31"/>
      <c r="E12" s="30">
        <v>0</v>
      </c>
      <c r="F12" s="6"/>
      <c r="G12" s="181">
        <v>7500</v>
      </c>
      <c r="H12" s="151">
        <v>7500</v>
      </c>
      <c r="I12" s="326">
        <f t="shared" si="1"/>
        <v>8250</v>
      </c>
      <c r="J12" s="95" t="s">
        <v>102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x14ac:dyDescent="0.2">
      <c r="A13" s="255">
        <f t="shared" si="0"/>
        <v>12</v>
      </c>
      <c r="B13" s="65" t="s">
        <v>15</v>
      </c>
      <c r="C13" s="30">
        <v>2012</v>
      </c>
      <c r="D13" s="31">
        <v>864</v>
      </c>
      <c r="E13" s="30">
        <v>5082</v>
      </c>
      <c r="F13" s="18">
        <v>1500</v>
      </c>
      <c r="G13" s="181">
        <v>15000</v>
      </c>
      <c r="H13" s="151">
        <v>10000</v>
      </c>
      <c r="I13" s="326">
        <v>1500</v>
      </c>
      <c r="J13" s="9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x14ac:dyDescent="0.2">
      <c r="A14" s="255">
        <f t="shared" si="0"/>
        <v>13</v>
      </c>
      <c r="B14" s="66" t="s">
        <v>63</v>
      </c>
      <c r="C14" s="32"/>
      <c r="D14" s="33"/>
      <c r="E14" s="32">
        <v>0</v>
      </c>
      <c r="F14" s="7"/>
      <c r="G14" s="182">
        <v>1325</v>
      </c>
      <c r="H14" s="152">
        <v>1325</v>
      </c>
      <c r="I14" s="326">
        <v>1000</v>
      </c>
      <c r="J14" s="9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">
      <c r="A15" s="255">
        <f t="shared" si="0"/>
        <v>14</v>
      </c>
      <c r="B15" s="66" t="s">
        <v>64</v>
      </c>
      <c r="C15" s="32"/>
      <c r="D15" s="33"/>
      <c r="E15" s="32">
        <v>0</v>
      </c>
      <c r="F15" s="7"/>
      <c r="G15" s="182">
        <v>1650</v>
      </c>
      <c r="H15" s="151">
        <v>1650</v>
      </c>
      <c r="I15" s="326">
        <v>1500</v>
      </c>
      <c r="J15" s="9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Bot="1" x14ac:dyDescent="0.25">
      <c r="A16" s="255">
        <f>SUM(A15+1)</f>
        <v>15</v>
      </c>
      <c r="B16" s="80" t="s">
        <v>75</v>
      </c>
      <c r="C16" s="51"/>
      <c r="D16" s="52"/>
      <c r="E16" s="51"/>
      <c r="F16" s="53"/>
      <c r="G16" s="182">
        <v>0</v>
      </c>
      <c r="H16" s="153">
        <v>-100</v>
      </c>
      <c r="I16" s="326">
        <v>0</v>
      </c>
      <c r="J16" s="9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25" thickTop="1" thickBot="1" x14ac:dyDescent="0.25">
      <c r="A17" s="255">
        <f t="shared" si="0"/>
        <v>16</v>
      </c>
      <c r="B17" s="67" t="s">
        <v>16</v>
      </c>
      <c r="C17" s="34">
        <f>SUM(C3:C15)</f>
        <v>207744</v>
      </c>
      <c r="D17" s="35">
        <f>SUM(D3:D15)</f>
        <v>242152</v>
      </c>
      <c r="E17" s="34">
        <f>SUM(E3:E15)</f>
        <v>269672</v>
      </c>
      <c r="F17" s="8">
        <f>SUM(F3:F15)</f>
        <v>326281</v>
      </c>
      <c r="G17" s="183">
        <f>SUM(G3:G15)</f>
        <v>494548</v>
      </c>
      <c r="H17" s="154">
        <f>SUM(H3:H16)</f>
        <v>465327</v>
      </c>
      <c r="I17" s="327">
        <f>SUM(I3:I16)</f>
        <v>442922.2</v>
      </c>
      <c r="J17" s="9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3" thickTop="1" thickBot="1" x14ac:dyDescent="0.3">
      <c r="A18" s="255">
        <f t="shared" si="0"/>
        <v>17</v>
      </c>
      <c r="B18" s="85" t="s">
        <v>17</v>
      </c>
      <c r="C18" s="86" t="s">
        <v>4</v>
      </c>
      <c r="D18" s="86" t="s">
        <v>5</v>
      </c>
      <c r="E18" s="86" t="s">
        <v>18</v>
      </c>
      <c r="F18" s="87" t="s">
        <v>19</v>
      </c>
      <c r="G18" s="184" t="s">
        <v>8</v>
      </c>
      <c r="H18" s="155" t="s">
        <v>9</v>
      </c>
      <c r="I18" s="325" t="s">
        <v>85</v>
      </c>
      <c r="J18" s="9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x14ac:dyDescent="0.2">
      <c r="A19" s="255">
        <f t="shared" si="0"/>
        <v>18</v>
      </c>
      <c r="B19" s="68" t="s">
        <v>20</v>
      </c>
      <c r="C19" s="28">
        <v>379</v>
      </c>
      <c r="D19" s="29">
        <v>394</v>
      </c>
      <c r="E19" s="28">
        <v>0</v>
      </c>
      <c r="F19" s="58">
        <v>400</v>
      </c>
      <c r="G19" s="185">
        <v>450</v>
      </c>
      <c r="H19" s="156">
        <v>450</v>
      </c>
      <c r="I19" s="328">
        <v>100</v>
      </c>
      <c r="J19" s="285" t="s">
        <v>195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x14ac:dyDescent="0.2">
      <c r="A20" s="255">
        <f t="shared" si="0"/>
        <v>19</v>
      </c>
      <c r="B20" s="2" t="s">
        <v>21</v>
      </c>
      <c r="C20" s="30">
        <v>5902</v>
      </c>
      <c r="D20" s="31">
        <v>4196</v>
      </c>
      <c r="E20" s="30">
        <v>743</v>
      </c>
      <c r="F20" s="18">
        <v>5750</v>
      </c>
      <c r="G20" s="186">
        <v>5750</v>
      </c>
      <c r="H20" s="157">
        <v>5750</v>
      </c>
      <c r="I20" s="328">
        <v>3500</v>
      </c>
      <c r="J20" s="286" t="s">
        <v>197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x14ac:dyDescent="0.2">
      <c r="A21" s="255">
        <f t="shared" si="0"/>
        <v>20</v>
      </c>
      <c r="B21" s="81" t="s">
        <v>22</v>
      </c>
      <c r="C21" s="30">
        <v>-2123</v>
      </c>
      <c r="D21" s="31">
        <v>-1127</v>
      </c>
      <c r="E21" s="30">
        <v>0</v>
      </c>
      <c r="F21" s="9">
        <v>0</v>
      </c>
      <c r="G21" s="186">
        <v>0</v>
      </c>
      <c r="H21" s="157">
        <v>-667</v>
      </c>
      <c r="I21" s="328">
        <v>0</v>
      </c>
      <c r="J21" s="9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x14ac:dyDescent="0.2">
      <c r="A22" s="255">
        <f t="shared" si="0"/>
        <v>21</v>
      </c>
      <c r="B22" s="69" t="s">
        <v>23</v>
      </c>
      <c r="C22" s="30">
        <v>24</v>
      </c>
      <c r="D22" s="31">
        <v>344</v>
      </c>
      <c r="E22" s="30">
        <v>0</v>
      </c>
      <c r="F22" s="18">
        <v>400</v>
      </c>
      <c r="G22" s="186">
        <v>220</v>
      </c>
      <c r="H22" s="157">
        <v>220</v>
      </c>
      <c r="I22" s="328">
        <v>230</v>
      </c>
      <c r="J22" s="10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x14ac:dyDescent="0.2">
      <c r="A23" s="255">
        <f t="shared" si="0"/>
        <v>22</v>
      </c>
      <c r="B23" s="2" t="s">
        <v>24</v>
      </c>
      <c r="C23" s="30">
        <v>401</v>
      </c>
      <c r="D23" s="31">
        <v>146</v>
      </c>
      <c r="E23" s="30">
        <v>0</v>
      </c>
      <c r="F23" s="18">
        <v>400</v>
      </c>
      <c r="G23" s="186">
        <v>300</v>
      </c>
      <c r="H23" s="157">
        <v>300</v>
      </c>
      <c r="I23" s="328">
        <f>SUM(H23/100)*110</f>
        <v>330</v>
      </c>
      <c r="J23" s="10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x14ac:dyDescent="0.2">
      <c r="A24" s="255">
        <f t="shared" si="0"/>
        <v>23</v>
      </c>
      <c r="B24" s="2" t="s">
        <v>27</v>
      </c>
      <c r="C24" s="30">
        <v>0</v>
      </c>
      <c r="D24" s="31">
        <v>1281</v>
      </c>
      <c r="E24" s="30">
        <v>2069</v>
      </c>
      <c r="F24" s="18">
        <v>1500</v>
      </c>
      <c r="G24" s="186">
        <v>2500</v>
      </c>
      <c r="H24" s="157">
        <v>2500</v>
      </c>
      <c r="I24" s="329">
        <v>1500</v>
      </c>
      <c r="J24" s="100" t="s">
        <v>94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x14ac:dyDescent="0.2">
      <c r="A25" s="255">
        <f t="shared" si="0"/>
        <v>24</v>
      </c>
      <c r="B25" s="2" t="s">
        <v>26</v>
      </c>
      <c r="C25" s="30">
        <v>948</v>
      </c>
      <c r="D25" s="31">
        <v>352</v>
      </c>
      <c r="E25" s="30">
        <v>1085</v>
      </c>
      <c r="F25" s="18">
        <v>2000</v>
      </c>
      <c r="G25" s="186">
        <v>1120</v>
      </c>
      <c r="H25" s="157">
        <v>1120</v>
      </c>
      <c r="I25" s="328">
        <v>1120</v>
      </c>
      <c r="J25" s="10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x14ac:dyDescent="0.2">
      <c r="A26" s="255">
        <f t="shared" si="0"/>
        <v>25</v>
      </c>
      <c r="B26" s="65" t="s">
        <v>28</v>
      </c>
      <c r="C26" s="30">
        <v>0</v>
      </c>
      <c r="D26" s="31">
        <v>161</v>
      </c>
      <c r="E26" s="30">
        <v>0</v>
      </c>
      <c r="F26" s="6">
        <v>6000</v>
      </c>
      <c r="G26" s="186">
        <v>12000</v>
      </c>
      <c r="H26" s="157">
        <v>12000</v>
      </c>
      <c r="I26" s="328">
        <v>6000</v>
      </c>
      <c r="J26" s="96" t="s">
        <v>99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6.5" thickBot="1" x14ac:dyDescent="0.25">
      <c r="A27" s="255">
        <f t="shared" si="0"/>
        <v>26</v>
      </c>
      <c r="B27" s="70" t="s">
        <v>25</v>
      </c>
      <c r="C27" s="32">
        <v>3788</v>
      </c>
      <c r="D27" s="33">
        <v>2623</v>
      </c>
      <c r="E27" s="32">
        <v>3152</v>
      </c>
      <c r="F27" s="54">
        <v>6400</v>
      </c>
      <c r="G27" s="187">
        <v>7200</v>
      </c>
      <c r="H27" s="157">
        <v>7200</v>
      </c>
      <c r="I27" s="328">
        <v>7800</v>
      </c>
      <c r="J27" s="101" t="s">
        <v>110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25" thickTop="1" thickBot="1" x14ac:dyDescent="0.25">
      <c r="A28" s="255">
        <f t="shared" si="0"/>
        <v>27</v>
      </c>
      <c r="B28" s="67" t="s">
        <v>16</v>
      </c>
      <c r="C28" s="34">
        <f t="shared" ref="C28:I28" si="2">SUM(C19:C27)</f>
        <v>9319</v>
      </c>
      <c r="D28" s="35">
        <f t="shared" si="2"/>
        <v>8370</v>
      </c>
      <c r="E28" s="34">
        <f t="shared" si="2"/>
        <v>7049</v>
      </c>
      <c r="F28" s="8">
        <f t="shared" si="2"/>
        <v>22850</v>
      </c>
      <c r="G28" s="188">
        <f t="shared" si="2"/>
        <v>29540</v>
      </c>
      <c r="H28" s="158">
        <f t="shared" si="2"/>
        <v>28873</v>
      </c>
      <c r="I28" s="330">
        <f t="shared" si="2"/>
        <v>20580</v>
      </c>
      <c r="J28" s="9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33" thickTop="1" thickBot="1" x14ac:dyDescent="0.25">
      <c r="A29" s="255">
        <f t="shared" si="0"/>
        <v>28</v>
      </c>
      <c r="B29" s="115" t="s">
        <v>93</v>
      </c>
      <c r="C29" s="86" t="s">
        <v>4</v>
      </c>
      <c r="D29" s="86" t="s">
        <v>5</v>
      </c>
      <c r="E29" s="86" t="s">
        <v>18</v>
      </c>
      <c r="F29" s="87" t="s">
        <v>19</v>
      </c>
      <c r="G29" s="184" t="s">
        <v>8</v>
      </c>
      <c r="H29" s="159" t="s">
        <v>9</v>
      </c>
      <c r="I29" s="325" t="s">
        <v>85</v>
      </c>
      <c r="J29" s="10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31.5" x14ac:dyDescent="0.2">
      <c r="A30" s="255">
        <f t="shared" si="0"/>
        <v>29</v>
      </c>
      <c r="B30" s="68" t="s">
        <v>74</v>
      </c>
      <c r="C30" s="28">
        <v>2390</v>
      </c>
      <c r="D30" s="29">
        <v>4710</v>
      </c>
      <c r="E30" s="28">
        <v>6108</v>
      </c>
      <c r="F30" s="48">
        <v>5000</v>
      </c>
      <c r="G30" s="185">
        <v>29500</v>
      </c>
      <c r="H30" s="149">
        <v>29500</v>
      </c>
      <c r="I30" s="329">
        <v>24150</v>
      </c>
      <c r="J30" s="287" t="s">
        <v>193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x14ac:dyDescent="0.2">
      <c r="A31" s="255">
        <f t="shared" si="0"/>
        <v>30</v>
      </c>
      <c r="B31" s="63" t="s">
        <v>66</v>
      </c>
      <c r="C31" s="30">
        <v>172</v>
      </c>
      <c r="D31" s="31">
        <v>553</v>
      </c>
      <c r="E31" s="30">
        <v>275</v>
      </c>
      <c r="F31" s="18">
        <v>600</v>
      </c>
      <c r="G31" s="186">
        <v>275</v>
      </c>
      <c r="H31" s="151">
        <v>959</v>
      </c>
      <c r="I31" s="329">
        <v>0</v>
      </c>
      <c r="J31" s="89" t="s">
        <v>196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x14ac:dyDescent="0.2">
      <c r="A32" s="255">
        <f t="shared" si="0"/>
        <v>31</v>
      </c>
      <c r="B32" s="49" t="s">
        <v>29</v>
      </c>
      <c r="C32" s="28">
        <v>172</v>
      </c>
      <c r="D32" s="29">
        <v>20</v>
      </c>
      <c r="E32" s="28">
        <v>0</v>
      </c>
      <c r="F32" s="48">
        <v>210</v>
      </c>
      <c r="G32" s="185">
        <v>50</v>
      </c>
      <c r="H32" s="149">
        <v>50</v>
      </c>
      <c r="I32" s="329">
        <v>50</v>
      </c>
      <c r="J32" s="8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x14ac:dyDescent="0.2">
      <c r="A33" s="255">
        <f t="shared" si="0"/>
        <v>32</v>
      </c>
      <c r="B33" s="2" t="s">
        <v>83</v>
      </c>
      <c r="C33" s="30">
        <v>14737</v>
      </c>
      <c r="D33" s="31">
        <v>14219</v>
      </c>
      <c r="E33" s="30">
        <v>3135</v>
      </c>
      <c r="F33" s="18">
        <v>15000</v>
      </c>
      <c r="G33" s="186">
        <v>6200</v>
      </c>
      <c r="H33" s="151">
        <v>6200</v>
      </c>
      <c r="I33" s="329">
        <v>0</v>
      </c>
      <c r="J33" s="113" t="s">
        <v>91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x14ac:dyDescent="0.2">
      <c r="A34" s="255">
        <f t="shared" si="0"/>
        <v>33</v>
      </c>
      <c r="B34" s="81" t="s">
        <v>84</v>
      </c>
      <c r="C34" s="30">
        <v>-18260</v>
      </c>
      <c r="D34" s="31">
        <v>-16844</v>
      </c>
      <c r="E34" s="30">
        <v>-468</v>
      </c>
      <c r="F34" s="19">
        <v>-15000</v>
      </c>
      <c r="G34" s="186">
        <v>-6500</v>
      </c>
      <c r="H34" s="151">
        <v>-6500</v>
      </c>
      <c r="I34" s="329">
        <v>-10000</v>
      </c>
      <c r="J34" s="1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6.5" thickBot="1" x14ac:dyDescent="0.25">
      <c r="A35" s="255">
        <f t="shared" si="0"/>
        <v>34</v>
      </c>
      <c r="B35" s="80" t="s">
        <v>65</v>
      </c>
      <c r="C35" s="32">
        <v>-18260</v>
      </c>
      <c r="D35" s="33">
        <v>-16844</v>
      </c>
      <c r="E35" s="32">
        <v>-468</v>
      </c>
      <c r="F35" s="55">
        <v>-15000</v>
      </c>
      <c r="G35" s="187">
        <v>-500</v>
      </c>
      <c r="H35" s="152">
        <v>-3633</v>
      </c>
      <c r="I35" s="329">
        <v>0</v>
      </c>
      <c r="J35" s="114" t="s">
        <v>92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25" thickTop="1" thickBot="1" x14ac:dyDescent="0.25">
      <c r="A36" s="255">
        <f t="shared" si="0"/>
        <v>35</v>
      </c>
      <c r="B36" s="67" t="s">
        <v>16</v>
      </c>
      <c r="C36" s="34">
        <f>SUM(C30:C34)</f>
        <v>-789</v>
      </c>
      <c r="D36" s="35">
        <f>SUM(D30:D34)</f>
        <v>2658</v>
      </c>
      <c r="E36" s="34">
        <f>SUM(E30:E34)</f>
        <v>9050</v>
      </c>
      <c r="F36" s="8">
        <f>SUM(F30:F34)</f>
        <v>5810</v>
      </c>
      <c r="G36" s="188">
        <f t="shared" ref="G36:H36" si="3">SUM(G30:G35)</f>
        <v>29025</v>
      </c>
      <c r="H36" s="160">
        <f t="shared" si="3"/>
        <v>26576</v>
      </c>
      <c r="I36" s="331">
        <f t="shared" ref="I36" si="4">SUM(I30:I35)</f>
        <v>14200</v>
      </c>
      <c r="J36" s="10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33" thickTop="1" thickBot="1" x14ac:dyDescent="0.25">
      <c r="A37" s="255">
        <f t="shared" si="0"/>
        <v>36</v>
      </c>
      <c r="B37" s="85" t="s">
        <v>103</v>
      </c>
      <c r="C37" s="86" t="s">
        <v>4</v>
      </c>
      <c r="D37" s="86" t="s">
        <v>5</v>
      </c>
      <c r="E37" s="86" t="s">
        <v>18</v>
      </c>
      <c r="F37" s="87" t="s">
        <v>19</v>
      </c>
      <c r="G37" s="184" t="s">
        <v>8</v>
      </c>
      <c r="H37" s="159" t="s">
        <v>9</v>
      </c>
      <c r="I37" s="325" t="s">
        <v>85</v>
      </c>
      <c r="J37" s="9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x14ac:dyDescent="0.2">
      <c r="A38" s="255">
        <f t="shared" si="0"/>
        <v>37</v>
      </c>
      <c r="B38" s="68" t="s">
        <v>30</v>
      </c>
      <c r="C38" s="28">
        <v>2738</v>
      </c>
      <c r="D38" s="29">
        <v>1545</v>
      </c>
      <c r="E38" s="28">
        <v>2456</v>
      </c>
      <c r="F38" s="59">
        <v>3000</v>
      </c>
      <c r="G38" s="185">
        <v>6500</v>
      </c>
      <c r="H38" s="149">
        <v>6500</v>
      </c>
      <c r="I38" s="332">
        <f>SUM(H38/100)*110</f>
        <v>7150</v>
      </c>
      <c r="J38" s="10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31.5" x14ac:dyDescent="0.2">
      <c r="A39" s="255">
        <f t="shared" si="0"/>
        <v>38</v>
      </c>
      <c r="B39" s="2" t="s">
        <v>31</v>
      </c>
      <c r="C39" s="30">
        <v>27453</v>
      </c>
      <c r="D39" s="31">
        <v>4160</v>
      </c>
      <c r="E39" s="30">
        <v>191</v>
      </c>
      <c r="F39" s="18">
        <v>5000</v>
      </c>
      <c r="G39" s="186">
        <v>10000</v>
      </c>
      <c r="H39" s="151">
        <v>14500</v>
      </c>
      <c r="I39" s="332">
        <v>7500</v>
      </c>
      <c r="J39" s="342" t="s">
        <v>198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x14ac:dyDescent="0.2">
      <c r="A40" s="255">
        <f t="shared" si="0"/>
        <v>39</v>
      </c>
      <c r="B40" s="2" t="s">
        <v>32</v>
      </c>
      <c r="C40" s="30">
        <v>5880</v>
      </c>
      <c r="D40" s="31">
        <v>6015</v>
      </c>
      <c r="E40" s="30">
        <v>6113</v>
      </c>
      <c r="F40" s="6">
        <v>7000</v>
      </c>
      <c r="G40" s="186">
        <v>10000</v>
      </c>
      <c r="H40" s="151">
        <v>10000</v>
      </c>
      <c r="I40" s="332">
        <f>SUM(H40/100)*110</f>
        <v>11000</v>
      </c>
      <c r="J40" s="9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x14ac:dyDescent="0.2">
      <c r="A41" s="255">
        <f t="shared" si="0"/>
        <v>40</v>
      </c>
      <c r="B41" s="2" t="s">
        <v>33</v>
      </c>
      <c r="C41" s="30">
        <v>111</v>
      </c>
      <c r="D41" s="31">
        <v>120</v>
      </c>
      <c r="E41" s="30">
        <v>333</v>
      </c>
      <c r="F41" s="21">
        <v>200</v>
      </c>
      <c r="G41" s="186">
        <v>500</v>
      </c>
      <c r="H41" s="151">
        <v>500</v>
      </c>
      <c r="I41" s="332">
        <f>SUM(H41/100)*110</f>
        <v>550</v>
      </c>
      <c r="J41" s="9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x14ac:dyDescent="0.2">
      <c r="A42" s="255">
        <f t="shared" si="0"/>
        <v>41</v>
      </c>
      <c r="B42" s="2" t="s">
        <v>34</v>
      </c>
      <c r="C42" s="30">
        <v>3783</v>
      </c>
      <c r="D42" s="31">
        <v>3046</v>
      </c>
      <c r="E42" s="30">
        <v>3894</v>
      </c>
      <c r="F42" s="6">
        <v>3500</v>
      </c>
      <c r="G42" s="186">
        <v>25000</v>
      </c>
      <c r="H42" s="151">
        <v>25000</v>
      </c>
      <c r="I42" s="332">
        <f>SUM(H42/100)*110</f>
        <v>27500</v>
      </c>
      <c r="J42" s="9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x14ac:dyDescent="0.2">
      <c r="A43" s="255">
        <f t="shared" si="0"/>
        <v>42</v>
      </c>
      <c r="B43" s="2" t="s">
        <v>35</v>
      </c>
      <c r="C43" s="30">
        <v>2599</v>
      </c>
      <c r="D43" s="31">
        <v>1281</v>
      </c>
      <c r="E43" s="30">
        <v>1291</v>
      </c>
      <c r="F43" s="18">
        <v>2000</v>
      </c>
      <c r="G43" s="186">
        <v>1320</v>
      </c>
      <c r="H43" s="151">
        <v>2309</v>
      </c>
      <c r="I43" s="332">
        <v>1452</v>
      </c>
      <c r="J43" s="9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x14ac:dyDescent="0.2">
      <c r="A44" s="255">
        <f t="shared" si="0"/>
        <v>43</v>
      </c>
      <c r="B44" s="2" t="s">
        <v>36</v>
      </c>
      <c r="C44" s="30">
        <v>2044</v>
      </c>
      <c r="D44" s="31">
        <v>71</v>
      </c>
      <c r="E44" s="30">
        <v>0</v>
      </c>
      <c r="F44" s="18">
        <v>500</v>
      </c>
      <c r="G44" s="186">
        <v>1000</v>
      </c>
      <c r="H44" s="151">
        <v>1000</v>
      </c>
      <c r="I44" s="332">
        <v>2000</v>
      </c>
      <c r="J44" s="9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x14ac:dyDescent="0.2">
      <c r="A45" s="255">
        <f t="shared" si="0"/>
        <v>44</v>
      </c>
      <c r="B45" s="81" t="s">
        <v>37</v>
      </c>
      <c r="C45" s="30">
        <v>-3357</v>
      </c>
      <c r="D45" s="31">
        <v>-2994</v>
      </c>
      <c r="E45" s="30">
        <v>0</v>
      </c>
      <c r="F45" s="19">
        <v>-3000</v>
      </c>
      <c r="G45" s="186">
        <v>-3000</v>
      </c>
      <c r="H45" s="151">
        <v>-4760</v>
      </c>
      <c r="I45" s="333">
        <v>-3000</v>
      </c>
      <c r="J45" s="9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6.5" thickBot="1" x14ac:dyDescent="0.25">
      <c r="A46" s="255">
        <f t="shared" si="0"/>
        <v>45</v>
      </c>
      <c r="B46" s="80" t="s">
        <v>67</v>
      </c>
      <c r="C46" s="32">
        <v>-2233</v>
      </c>
      <c r="D46" s="33">
        <v>-2566</v>
      </c>
      <c r="E46" s="32">
        <v>-832</v>
      </c>
      <c r="F46" s="55">
        <v>-2750</v>
      </c>
      <c r="G46" s="187">
        <v>-3000</v>
      </c>
      <c r="H46" s="152">
        <v>-3000</v>
      </c>
      <c r="I46" s="332">
        <v>-3000</v>
      </c>
      <c r="J46" s="10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25" thickTop="1" thickBot="1" x14ac:dyDescent="0.25">
      <c r="A47" s="255">
        <f t="shared" si="0"/>
        <v>46</v>
      </c>
      <c r="B47" s="67" t="s">
        <v>16</v>
      </c>
      <c r="C47" s="34">
        <f t="shared" ref="C47:H47" si="5">SUM(C38:C46)</f>
        <v>39018</v>
      </c>
      <c r="D47" s="35">
        <f t="shared" si="5"/>
        <v>10678</v>
      </c>
      <c r="E47" s="34">
        <f t="shared" si="5"/>
        <v>13446</v>
      </c>
      <c r="F47" s="8">
        <f t="shared" si="5"/>
        <v>15450</v>
      </c>
      <c r="G47" s="188">
        <f t="shared" si="5"/>
        <v>48320</v>
      </c>
      <c r="H47" s="158">
        <f t="shared" si="5"/>
        <v>52049</v>
      </c>
      <c r="I47" s="330">
        <f>SUM(I38:I46)</f>
        <v>51152</v>
      </c>
      <c r="J47" s="9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33" thickTop="1" thickBot="1" x14ac:dyDescent="0.25">
      <c r="A48" s="255">
        <f t="shared" si="0"/>
        <v>47</v>
      </c>
      <c r="B48" s="85" t="s">
        <v>38</v>
      </c>
      <c r="C48" s="86" t="s">
        <v>4</v>
      </c>
      <c r="D48" s="86" t="s">
        <v>5</v>
      </c>
      <c r="E48" s="86" t="s">
        <v>18</v>
      </c>
      <c r="F48" s="87" t="s">
        <v>19</v>
      </c>
      <c r="G48" s="184" t="s">
        <v>8</v>
      </c>
      <c r="H48" s="155" t="s">
        <v>9</v>
      </c>
      <c r="I48" s="325" t="s">
        <v>85</v>
      </c>
      <c r="J48" s="10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x14ac:dyDescent="0.2">
      <c r="A49" s="255">
        <f t="shared" si="0"/>
        <v>48</v>
      </c>
      <c r="B49" s="49" t="s">
        <v>68</v>
      </c>
      <c r="C49" s="28">
        <v>9776</v>
      </c>
      <c r="D49" s="29">
        <v>4362</v>
      </c>
      <c r="E49" s="28">
        <v>1226</v>
      </c>
      <c r="F49" s="59">
        <v>5500</v>
      </c>
      <c r="G49" s="185">
        <v>5500</v>
      </c>
      <c r="H49" s="156">
        <v>5500</v>
      </c>
      <c r="I49" s="328">
        <f>SUM(H49/100)*110</f>
        <v>6050</v>
      </c>
      <c r="J49" s="10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x14ac:dyDescent="0.2">
      <c r="A50" s="255">
        <f t="shared" si="0"/>
        <v>49</v>
      </c>
      <c r="B50" s="2" t="s">
        <v>39</v>
      </c>
      <c r="C50" s="30">
        <v>3102</v>
      </c>
      <c r="D50" s="31">
        <v>2156</v>
      </c>
      <c r="E50" s="30">
        <v>2762</v>
      </c>
      <c r="F50" s="6">
        <v>3000</v>
      </c>
      <c r="G50" s="186">
        <v>2700</v>
      </c>
      <c r="H50" s="157">
        <v>2700</v>
      </c>
      <c r="I50" s="328">
        <f>-I58*40%</f>
        <v>2600</v>
      </c>
      <c r="J50" s="9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x14ac:dyDescent="0.2">
      <c r="A51" s="255">
        <f t="shared" si="0"/>
        <v>50</v>
      </c>
      <c r="B51" s="2" t="s">
        <v>33</v>
      </c>
      <c r="C51" s="30">
        <v>453</v>
      </c>
      <c r="D51" s="31">
        <v>1389</v>
      </c>
      <c r="E51" s="30">
        <v>1361</v>
      </c>
      <c r="F51" s="18">
        <v>2000</v>
      </c>
      <c r="G51" s="186">
        <v>1500</v>
      </c>
      <c r="H51" s="157">
        <v>1500</v>
      </c>
      <c r="I51" s="328">
        <f>SUM(H51/100)*110</f>
        <v>1650</v>
      </c>
      <c r="J51" s="10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x14ac:dyDescent="0.2">
      <c r="A52" s="255">
        <f t="shared" si="0"/>
        <v>51</v>
      </c>
      <c r="B52" s="2" t="s">
        <v>34</v>
      </c>
      <c r="C52" s="30">
        <v>4855</v>
      </c>
      <c r="D52" s="31">
        <v>3617</v>
      </c>
      <c r="E52" s="30">
        <v>1762</v>
      </c>
      <c r="F52" s="18">
        <v>4600</v>
      </c>
      <c r="G52" s="186">
        <v>12000</v>
      </c>
      <c r="H52" s="157">
        <v>12000</v>
      </c>
      <c r="I52" s="328">
        <f>SUM(H52/100)*110</f>
        <v>13200</v>
      </c>
      <c r="J52" s="10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31.5" x14ac:dyDescent="0.2">
      <c r="A53" s="255">
        <f t="shared" si="0"/>
        <v>52</v>
      </c>
      <c r="B53" s="2" t="s">
        <v>31</v>
      </c>
      <c r="C53" s="30">
        <v>11784</v>
      </c>
      <c r="D53" s="31">
        <v>10771</v>
      </c>
      <c r="E53" s="30">
        <v>2969</v>
      </c>
      <c r="F53" s="18">
        <v>175000</v>
      </c>
      <c r="G53" s="186">
        <v>60000</v>
      </c>
      <c r="H53" s="161">
        <v>35000</v>
      </c>
      <c r="I53" s="329">
        <v>45000</v>
      </c>
      <c r="J53" s="100" t="s">
        <v>106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x14ac:dyDescent="0.2">
      <c r="A54" s="255">
        <f t="shared" si="0"/>
        <v>53</v>
      </c>
      <c r="B54" s="2" t="s">
        <v>40</v>
      </c>
      <c r="C54" s="30">
        <v>70</v>
      </c>
      <c r="D54" s="31">
        <v>70</v>
      </c>
      <c r="E54" s="30">
        <v>70</v>
      </c>
      <c r="F54" s="18">
        <v>250</v>
      </c>
      <c r="G54" s="186">
        <v>70</v>
      </c>
      <c r="H54" s="157">
        <v>70</v>
      </c>
      <c r="I54" s="328">
        <v>70</v>
      </c>
      <c r="J54" s="10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x14ac:dyDescent="0.2">
      <c r="A55" s="255">
        <f t="shared" si="0"/>
        <v>54</v>
      </c>
      <c r="B55" s="63" t="s">
        <v>73</v>
      </c>
      <c r="C55" s="30">
        <v>28</v>
      </c>
      <c r="D55" s="31">
        <v>515</v>
      </c>
      <c r="E55" s="30">
        <v>0</v>
      </c>
      <c r="F55" s="18">
        <v>1000</v>
      </c>
      <c r="G55" s="186">
        <v>750</v>
      </c>
      <c r="H55" s="157">
        <v>750</v>
      </c>
      <c r="I55" s="328">
        <v>750</v>
      </c>
      <c r="J55" s="9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x14ac:dyDescent="0.2">
      <c r="A56" s="255">
        <f t="shared" si="0"/>
        <v>55</v>
      </c>
      <c r="B56" s="2" t="s">
        <v>35</v>
      </c>
      <c r="C56" s="30">
        <v>4320</v>
      </c>
      <c r="D56" s="31">
        <v>6433</v>
      </c>
      <c r="E56" s="30">
        <v>3320</v>
      </c>
      <c r="F56" s="6">
        <v>4000</v>
      </c>
      <c r="G56" s="186">
        <v>20000</v>
      </c>
      <c r="H56" s="157">
        <v>20000</v>
      </c>
      <c r="I56" s="328">
        <v>5000</v>
      </c>
      <c r="J56" s="9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31.5" x14ac:dyDescent="0.2">
      <c r="A57" s="255">
        <f t="shared" si="0"/>
        <v>56</v>
      </c>
      <c r="B57" s="81" t="s">
        <v>41</v>
      </c>
      <c r="C57" s="30">
        <v>-27723</v>
      </c>
      <c r="D57" s="31">
        <v>-31500</v>
      </c>
      <c r="E57" s="30">
        <v>-7500</v>
      </c>
      <c r="F57" s="19">
        <v>-31500</v>
      </c>
      <c r="G57" s="186">
        <v>-33500</v>
      </c>
      <c r="H57" s="157">
        <v>-33500</v>
      </c>
      <c r="I57" s="328">
        <v>-35000</v>
      </c>
      <c r="J57" s="9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5" thickBot="1" x14ac:dyDescent="0.25">
      <c r="A58" s="255">
        <f t="shared" si="0"/>
        <v>57</v>
      </c>
      <c r="B58" s="80" t="s">
        <v>88</v>
      </c>
      <c r="C58" s="32">
        <v>-7808</v>
      </c>
      <c r="D58" s="33">
        <v>-4899</v>
      </c>
      <c r="E58" s="32">
        <v>-6728</v>
      </c>
      <c r="F58" s="55">
        <v>-5700</v>
      </c>
      <c r="G58" s="187">
        <v>-6800</v>
      </c>
      <c r="H58" s="157">
        <v>-6800</v>
      </c>
      <c r="I58" s="328">
        <v>-6500</v>
      </c>
      <c r="J58" s="10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25" thickTop="1" thickBot="1" x14ac:dyDescent="0.25">
      <c r="A59" s="255">
        <f t="shared" si="0"/>
        <v>58</v>
      </c>
      <c r="B59" s="67" t="s">
        <v>16</v>
      </c>
      <c r="C59" s="34">
        <f t="shared" ref="C59:I59" si="6">SUM(C49:C58)</f>
        <v>-1143</v>
      </c>
      <c r="D59" s="35">
        <f t="shared" si="6"/>
        <v>-7086</v>
      </c>
      <c r="E59" s="34">
        <f t="shared" si="6"/>
        <v>-758</v>
      </c>
      <c r="F59" s="8">
        <f t="shared" si="6"/>
        <v>158150</v>
      </c>
      <c r="G59" s="188">
        <f t="shared" si="6"/>
        <v>62220</v>
      </c>
      <c r="H59" s="160">
        <f t="shared" si="6"/>
        <v>37220</v>
      </c>
      <c r="I59" s="331">
        <f t="shared" si="6"/>
        <v>32820</v>
      </c>
      <c r="J59" s="9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33" thickTop="1" thickBot="1" x14ac:dyDescent="0.25">
      <c r="A60" s="255">
        <f t="shared" si="0"/>
        <v>59</v>
      </c>
      <c r="B60" s="85" t="s">
        <v>42</v>
      </c>
      <c r="C60" s="86" t="s">
        <v>4</v>
      </c>
      <c r="D60" s="86" t="s">
        <v>5</v>
      </c>
      <c r="E60" s="86" t="s">
        <v>18</v>
      </c>
      <c r="F60" s="87" t="s">
        <v>19</v>
      </c>
      <c r="G60" s="184" t="s">
        <v>8</v>
      </c>
      <c r="H60" s="155" t="s">
        <v>9</v>
      </c>
      <c r="I60" s="325" t="s">
        <v>85</v>
      </c>
      <c r="J60" s="10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x14ac:dyDescent="0.2">
      <c r="A61" s="255">
        <f t="shared" si="0"/>
        <v>60</v>
      </c>
      <c r="B61" s="68" t="s">
        <v>43</v>
      </c>
      <c r="C61" s="28">
        <v>636</v>
      </c>
      <c r="D61" s="29">
        <v>65</v>
      </c>
      <c r="E61" s="28">
        <v>361</v>
      </c>
      <c r="F61" s="59">
        <v>2000</v>
      </c>
      <c r="G61" s="185">
        <v>1000</v>
      </c>
      <c r="H61" s="149">
        <v>1000</v>
      </c>
      <c r="I61" s="332">
        <f>SUM(H61/100)*110</f>
        <v>1100</v>
      </c>
      <c r="J61" s="10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x14ac:dyDescent="0.2">
      <c r="A62" s="255">
        <f t="shared" si="0"/>
        <v>61</v>
      </c>
      <c r="B62" s="2" t="s">
        <v>44</v>
      </c>
      <c r="C62" s="30">
        <v>1561</v>
      </c>
      <c r="D62" s="31">
        <v>1962</v>
      </c>
      <c r="E62" s="30">
        <v>2089</v>
      </c>
      <c r="F62" s="6">
        <v>2000</v>
      </c>
      <c r="G62" s="186">
        <v>1140</v>
      </c>
      <c r="H62" s="151">
        <v>1140</v>
      </c>
      <c r="I62" s="332">
        <f>-I67*9.5%</f>
        <v>1197</v>
      </c>
      <c r="J62" s="10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x14ac:dyDescent="0.2">
      <c r="A63" s="255">
        <f t="shared" si="0"/>
        <v>62</v>
      </c>
      <c r="B63" s="2" t="s">
        <v>89</v>
      </c>
      <c r="C63" s="30">
        <v>2443</v>
      </c>
      <c r="D63" s="31">
        <v>1543</v>
      </c>
      <c r="E63" s="30">
        <v>3127</v>
      </c>
      <c r="F63" s="10">
        <v>2250</v>
      </c>
      <c r="G63" s="186">
        <v>400</v>
      </c>
      <c r="H63" s="151">
        <v>1000</v>
      </c>
      <c r="I63" s="332">
        <v>1000</v>
      </c>
      <c r="J63" s="9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31.5" x14ac:dyDescent="0.2">
      <c r="A64" s="255">
        <f t="shared" si="0"/>
        <v>63</v>
      </c>
      <c r="B64" s="2" t="s">
        <v>45</v>
      </c>
      <c r="C64" s="30">
        <v>3588</v>
      </c>
      <c r="D64" s="31">
        <v>6122</v>
      </c>
      <c r="E64" s="30">
        <v>-3230</v>
      </c>
      <c r="F64" s="18">
        <v>5000</v>
      </c>
      <c r="G64" s="186">
        <v>5500</v>
      </c>
      <c r="H64" s="151">
        <v>5500</v>
      </c>
      <c r="I64" s="332">
        <f>SUM(H64/100)*110</f>
        <v>6050</v>
      </c>
      <c r="J64" s="96" t="s">
        <v>104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x14ac:dyDescent="0.2">
      <c r="A65" s="255">
        <f t="shared" si="0"/>
        <v>64</v>
      </c>
      <c r="B65" s="81" t="s">
        <v>46</v>
      </c>
      <c r="C65" s="30">
        <v>-2</v>
      </c>
      <c r="D65" s="31">
        <v>-1</v>
      </c>
      <c r="E65" s="30">
        <v>-1</v>
      </c>
      <c r="F65" s="11">
        <v>-5</v>
      </c>
      <c r="G65" s="186">
        <v>-1</v>
      </c>
      <c r="H65" s="151">
        <v>-1</v>
      </c>
      <c r="I65" s="332">
        <v>-1</v>
      </c>
      <c r="J65" s="9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x14ac:dyDescent="0.2">
      <c r="A66" s="255">
        <f t="shared" si="0"/>
        <v>65</v>
      </c>
      <c r="B66" s="81" t="s">
        <v>47</v>
      </c>
      <c r="C66" s="30">
        <v>0</v>
      </c>
      <c r="D66" s="31">
        <v>-1</v>
      </c>
      <c r="E66" s="30">
        <v>-3</v>
      </c>
      <c r="F66" s="11">
        <v>-3</v>
      </c>
      <c r="G66" s="186">
        <v>-3</v>
      </c>
      <c r="H66" s="151">
        <v>-600</v>
      </c>
      <c r="I66" s="332">
        <v>-600</v>
      </c>
      <c r="J66" s="9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5" thickBot="1" x14ac:dyDescent="0.25">
      <c r="A67" s="255">
        <f t="shared" si="0"/>
        <v>66</v>
      </c>
      <c r="B67" s="81" t="s">
        <v>81</v>
      </c>
      <c r="C67" s="30">
        <v>-10750</v>
      </c>
      <c r="D67" s="31">
        <v>-10200</v>
      </c>
      <c r="E67" s="30">
        <v>-10200</v>
      </c>
      <c r="F67" s="9">
        <v>-9350</v>
      </c>
      <c r="G67" s="186">
        <v>-12000</v>
      </c>
      <c r="H67" s="151">
        <v>-12000</v>
      </c>
      <c r="I67" s="332">
        <v>-12600</v>
      </c>
      <c r="J67" s="9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25" thickTop="1" thickBot="1" x14ac:dyDescent="0.25">
      <c r="A68" s="255">
        <f t="shared" si="0"/>
        <v>67</v>
      </c>
      <c r="B68" s="67" t="s">
        <v>16</v>
      </c>
      <c r="C68" s="34">
        <f t="shared" ref="C68:I68" si="7">SUM(C61:C67)</f>
        <v>-2524</v>
      </c>
      <c r="D68" s="35">
        <f t="shared" si="7"/>
        <v>-510</v>
      </c>
      <c r="E68" s="34">
        <f t="shared" si="7"/>
        <v>-7857</v>
      </c>
      <c r="F68" s="8">
        <f t="shared" si="7"/>
        <v>1892</v>
      </c>
      <c r="G68" s="188">
        <f t="shared" si="7"/>
        <v>-3964</v>
      </c>
      <c r="H68" s="158">
        <f t="shared" si="7"/>
        <v>-3961</v>
      </c>
      <c r="I68" s="331">
        <f t="shared" si="7"/>
        <v>-3854</v>
      </c>
      <c r="J68" s="9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33" thickTop="1" thickBot="1" x14ac:dyDescent="0.25">
      <c r="A69" s="255">
        <f t="shared" si="0"/>
        <v>68</v>
      </c>
      <c r="B69" s="85" t="s">
        <v>48</v>
      </c>
      <c r="C69" s="86" t="s">
        <v>4</v>
      </c>
      <c r="D69" s="86" t="s">
        <v>5</v>
      </c>
      <c r="E69" s="86" t="s">
        <v>18</v>
      </c>
      <c r="F69" s="87" t="s">
        <v>19</v>
      </c>
      <c r="G69" s="184" t="s">
        <v>8</v>
      </c>
      <c r="H69" s="155" t="s">
        <v>9</v>
      </c>
      <c r="I69" s="325" t="s">
        <v>189</v>
      </c>
      <c r="J69" s="10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x14ac:dyDescent="0.2">
      <c r="A70" s="255">
        <f t="shared" si="0"/>
        <v>69</v>
      </c>
      <c r="B70" s="68" t="s">
        <v>32</v>
      </c>
      <c r="C70" s="28">
        <v>3616</v>
      </c>
      <c r="D70" s="29">
        <v>4069</v>
      </c>
      <c r="E70" s="46">
        <v>4441</v>
      </c>
      <c r="F70" s="60">
        <v>5000</v>
      </c>
      <c r="G70" s="189">
        <v>4441</v>
      </c>
      <c r="H70" s="149">
        <v>4291</v>
      </c>
      <c r="I70" s="328">
        <v>4441</v>
      </c>
      <c r="J70" s="10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x14ac:dyDescent="0.2">
      <c r="A71" s="255">
        <f t="shared" si="0"/>
        <v>70</v>
      </c>
      <c r="B71" s="2" t="s">
        <v>33</v>
      </c>
      <c r="C71" s="30">
        <v>143</v>
      </c>
      <c r="D71" s="31">
        <v>127</v>
      </c>
      <c r="E71" s="30">
        <v>144</v>
      </c>
      <c r="F71" s="22">
        <v>150</v>
      </c>
      <c r="G71" s="190">
        <v>175</v>
      </c>
      <c r="H71" s="151">
        <v>175</v>
      </c>
      <c r="I71" s="328">
        <f>SUM(H71/100)*110</f>
        <v>192.5</v>
      </c>
      <c r="J71" s="10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x14ac:dyDescent="0.2">
      <c r="A72" s="255">
        <f t="shared" si="0"/>
        <v>71</v>
      </c>
      <c r="B72" s="71" t="s">
        <v>69</v>
      </c>
      <c r="C72" s="30"/>
      <c r="D72" s="31"/>
      <c r="E72" s="30"/>
      <c r="F72" s="22"/>
      <c r="G72" s="190">
        <v>350</v>
      </c>
      <c r="H72" s="151">
        <v>350</v>
      </c>
      <c r="I72" s="328">
        <f>SUM(H72/100)*110</f>
        <v>385</v>
      </c>
      <c r="J72" s="10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47.25" x14ac:dyDescent="0.2">
      <c r="A73" s="255">
        <f t="shared" si="0"/>
        <v>72</v>
      </c>
      <c r="B73" s="2" t="s">
        <v>49</v>
      </c>
      <c r="C73" s="30">
        <v>21795</v>
      </c>
      <c r="D73" s="31">
        <v>21179</v>
      </c>
      <c r="E73" s="30">
        <v>18009</v>
      </c>
      <c r="F73" s="12">
        <v>23000</v>
      </c>
      <c r="G73" s="190">
        <v>25000</v>
      </c>
      <c r="H73" s="151">
        <v>25000</v>
      </c>
      <c r="I73" s="328">
        <f>SUM(H73/100)*110</f>
        <v>27500</v>
      </c>
      <c r="J73" s="91" t="s">
        <v>191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x14ac:dyDescent="0.2">
      <c r="A74" s="255">
        <f t="shared" si="0"/>
        <v>73</v>
      </c>
      <c r="B74" s="2" t="s">
        <v>78</v>
      </c>
      <c r="C74" s="30">
        <v>34099</v>
      </c>
      <c r="D74" s="31">
        <v>1495</v>
      </c>
      <c r="E74" s="30">
        <v>1357</v>
      </c>
      <c r="F74" s="23">
        <v>3000</v>
      </c>
      <c r="G74" s="190">
        <v>500</v>
      </c>
      <c r="H74" s="151">
        <v>500</v>
      </c>
      <c r="I74" s="328">
        <f>SUM(H74/100)*110</f>
        <v>550</v>
      </c>
      <c r="J74" s="9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31.5" x14ac:dyDescent="0.2">
      <c r="A75" s="255">
        <f t="shared" si="0"/>
        <v>74</v>
      </c>
      <c r="B75" s="2" t="s">
        <v>50</v>
      </c>
      <c r="C75" s="30">
        <v>244</v>
      </c>
      <c r="D75" s="31">
        <v>0</v>
      </c>
      <c r="E75" s="32">
        <v>150</v>
      </c>
      <c r="F75" s="24">
        <v>500</v>
      </c>
      <c r="G75" s="190">
        <v>20000</v>
      </c>
      <c r="H75" s="150">
        <v>20000</v>
      </c>
      <c r="I75" s="329">
        <v>2000</v>
      </c>
      <c r="J75" s="100" t="s">
        <v>90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6.5" thickBot="1" x14ac:dyDescent="0.25">
      <c r="A76" s="255">
        <f t="shared" si="0"/>
        <v>75</v>
      </c>
      <c r="B76" s="80" t="s">
        <v>70</v>
      </c>
      <c r="C76" s="32">
        <v>-8495</v>
      </c>
      <c r="D76" s="33">
        <v>-11375</v>
      </c>
      <c r="E76" s="47">
        <v>-11435</v>
      </c>
      <c r="F76" s="56">
        <v>-8000</v>
      </c>
      <c r="G76" s="191">
        <v>-10000</v>
      </c>
      <c r="H76" s="152">
        <v>-10000</v>
      </c>
      <c r="I76" s="328">
        <v>-12000</v>
      </c>
      <c r="J76" s="9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25" thickTop="1" thickBot="1" x14ac:dyDescent="0.25">
      <c r="A77" s="255">
        <f t="shared" si="0"/>
        <v>76</v>
      </c>
      <c r="B77" s="67" t="s">
        <v>16</v>
      </c>
      <c r="C77" s="34">
        <f t="shared" ref="C77:H77" si="8">SUM(C70:C76)</f>
        <v>51402</v>
      </c>
      <c r="D77" s="35">
        <f t="shared" si="8"/>
        <v>15495</v>
      </c>
      <c r="E77" s="34">
        <f t="shared" si="8"/>
        <v>12666</v>
      </c>
      <c r="F77" s="8">
        <f t="shared" si="8"/>
        <v>23650</v>
      </c>
      <c r="G77" s="259">
        <f t="shared" si="8"/>
        <v>40466</v>
      </c>
      <c r="H77" s="158">
        <f t="shared" si="8"/>
        <v>40316</v>
      </c>
      <c r="I77" s="331">
        <f>SUM(I70:I76)</f>
        <v>23068.5</v>
      </c>
      <c r="J77" s="9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33" thickTop="1" thickBot="1" x14ac:dyDescent="0.25">
      <c r="A78" s="255">
        <f t="shared" si="0"/>
        <v>77</v>
      </c>
      <c r="B78" s="85" t="s">
        <v>51</v>
      </c>
      <c r="C78" s="86" t="s">
        <v>4</v>
      </c>
      <c r="D78" s="86" t="s">
        <v>5</v>
      </c>
      <c r="E78" s="86" t="s">
        <v>18</v>
      </c>
      <c r="F78" s="88" t="s">
        <v>19</v>
      </c>
      <c r="G78" s="258" t="s">
        <v>8</v>
      </c>
      <c r="H78" s="162" t="s">
        <v>9</v>
      </c>
      <c r="I78" s="325" t="s">
        <v>85</v>
      </c>
      <c r="J78" s="10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x14ac:dyDescent="0.2">
      <c r="A79" s="255">
        <f t="shared" si="0"/>
        <v>78</v>
      </c>
      <c r="B79" s="72" t="s">
        <v>71</v>
      </c>
      <c r="C79" s="28">
        <v>163</v>
      </c>
      <c r="D79" s="29">
        <v>0</v>
      </c>
      <c r="E79" s="46">
        <v>80</v>
      </c>
      <c r="F79" s="60">
        <v>600</v>
      </c>
      <c r="G79" s="192">
        <v>550</v>
      </c>
      <c r="H79" s="163">
        <v>550</v>
      </c>
      <c r="I79" s="328">
        <f>SUM(H79/100)*110</f>
        <v>605</v>
      </c>
      <c r="J79" s="9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47.25" x14ac:dyDescent="0.2">
      <c r="A80" s="255">
        <f t="shared" si="0"/>
        <v>79</v>
      </c>
      <c r="B80" s="2" t="s">
        <v>52</v>
      </c>
      <c r="C80" s="30">
        <v>390</v>
      </c>
      <c r="D80" s="31">
        <v>414</v>
      </c>
      <c r="E80" s="42">
        <v>322</v>
      </c>
      <c r="F80" s="12">
        <v>1000</v>
      </c>
      <c r="G80" s="193">
        <v>3000</v>
      </c>
      <c r="H80" s="164">
        <v>3000</v>
      </c>
      <c r="I80" s="328">
        <f>SUM(H80/100)*110</f>
        <v>3300</v>
      </c>
      <c r="J80" s="91" t="s">
        <v>107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31.5" x14ac:dyDescent="0.2">
      <c r="A81" s="255">
        <f t="shared" si="0"/>
        <v>80</v>
      </c>
      <c r="B81" s="2" t="s">
        <v>79</v>
      </c>
      <c r="C81" s="30">
        <v>160</v>
      </c>
      <c r="D81" s="31">
        <v>57</v>
      </c>
      <c r="E81" s="42">
        <v>800</v>
      </c>
      <c r="F81" s="12">
        <v>250</v>
      </c>
      <c r="G81" s="193">
        <v>100</v>
      </c>
      <c r="H81" s="164">
        <v>100</v>
      </c>
      <c r="I81" s="328">
        <f>SUM(H81/100)*110</f>
        <v>110</v>
      </c>
      <c r="J81" s="91" t="s">
        <v>108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6.5" thickBot="1" x14ac:dyDescent="0.25">
      <c r="A82" s="255">
        <f t="shared" si="0"/>
        <v>81</v>
      </c>
      <c r="B82" s="80" t="s">
        <v>80</v>
      </c>
      <c r="C82" s="32">
        <v>-210</v>
      </c>
      <c r="D82" s="33">
        <v>-210</v>
      </c>
      <c r="E82" s="47">
        <v>-208</v>
      </c>
      <c r="F82" s="56">
        <v>-210</v>
      </c>
      <c r="G82" s="194">
        <v>-200</v>
      </c>
      <c r="H82" s="165">
        <v>-200</v>
      </c>
      <c r="I82" s="334">
        <v>-200</v>
      </c>
      <c r="J82" s="10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25" thickTop="1" thickBot="1" x14ac:dyDescent="0.25">
      <c r="A83" s="255">
        <f t="shared" si="0"/>
        <v>82</v>
      </c>
      <c r="B83" s="67" t="s">
        <v>16</v>
      </c>
      <c r="C83" s="34">
        <f t="shared" ref="C83:H83" si="9">SUM(C79:C82)</f>
        <v>503</v>
      </c>
      <c r="D83" s="35">
        <f t="shared" si="9"/>
        <v>261</v>
      </c>
      <c r="E83" s="34">
        <f t="shared" si="9"/>
        <v>994</v>
      </c>
      <c r="F83" s="8">
        <f t="shared" si="9"/>
        <v>1640</v>
      </c>
      <c r="G83" s="195">
        <f t="shared" si="9"/>
        <v>3450</v>
      </c>
      <c r="H83" s="260">
        <f t="shared" si="9"/>
        <v>3450</v>
      </c>
      <c r="I83" s="335">
        <f t="shared" ref="I83" si="10">SUM(I79:I82)</f>
        <v>3815</v>
      </c>
      <c r="J83" s="9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33" thickTop="1" thickBot="1" x14ac:dyDescent="0.25">
      <c r="A84" s="255">
        <f t="shared" si="0"/>
        <v>83</v>
      </c>
      <c r="B84" s="85" t="s">
        <v>53</v>
      </c>
      <c r="C84" s="86" t="s">
        <v>4</v>
      </c>
      <c r="D84" s="86" t="s">
        <v>5</v>
      </c>
      <c r="E84" s="86" t="s">
        <v>18</v>
      </c>
      <c r="F84" s="88" t="s">
        <v>19</v>
      </c>
      <c r="G84" s="196" t="s">
        <v>8</v>
      </c>
      <c r="H84" s="166" t="s">
        <v>9</v>
      </c>
      <c r="I84" s="325" t="s">
        <v>85</v>
      </c>
      <c r="J84" s="9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x14ac:dyDescent="0.2">
      <c r="A85" s="255">
        <f t="shared" si="0"/>
        <v>84</v>
      </c>
      <c r="B85" s="68" t="s">
        <v>54</v>
      </c>
      <c r="C85" s="28">
        <v>156</v>
      </c>
      <c r="D85" s="29">
        <v>150</v>
      </c>
      <c r="E85" s="46">
        <v>98</v>
      </c>
      <c r="F85" s="20">
        <v>300</v>
      </c>
      <c r="G85" s="192">
        <v>250</v>
      </c>
      <c r="H85" s="167">
        <v>250</v>
      </c>
      <c r="I85" s="336">
        <f>SUM(H85/100)*110</f>
        <v>275</v>
      </c>
      <c r="J85" s="9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3.25" x14ac:dyDescent="0.2">
      <c r="A86" s="255">
        <f t="shared" si="0"/>
        <v>85</v>
      </c>
      <c r="B86" s="73" t="s">
        <v>55</v>
      </c>
      <c r="C86" s="36">
        <v>-355640</v>
      </c>
      <c r="D86" s="37">
        <v>-494000</v>
      </c>
      <c r="E86" s="43">
        <v>-535280</v>
      </c>
      <c r="F86" s="13">
        <v>-535280</v>
      </c>
      <c r="G86" s="197">
        <v>-610253</v>
      </c>
      <c r="H86" s="168">
        <v>-610253</v>
      </c>
      <c r="I86" s="337">
        <f>H86*1.075</f>
        <v>-656021.97499999998</v>
      </c>
      <c r="J86" s="342" t="s">
        <v>199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1" x14ac:dyDescent="0.2">
      <c r="A87" s="255">
        <f t="shared" si="0"/>
        <v>86</v>
      </c>
      <c r="B87" s="80" t="s">
        <v>82</v>
      </c>
      <c r="C87" s="74"/>
      <c r="D87" s="75"/>
      <c r="E87" s="76"/>
      <c r="F87" s="77"/>
      <c r="G87" s="198">
        <v>-1500</v>
      </c>
      <c r="H87" s="169">
        <v>-8000</v>
      </c>
      <c r="I87" s="336">
        <v>-2500</v>
      </c>
      <c r="J87" s="101" t="s">
        <v>192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.5" thickBot="1" x14ac:dyDescent="0.25">
      <c r="A88" s="255">
        <f t="shared" si="0"/>
        <v>87</v>
      </c>
      <c r="B88" s="80" t="s">
        <v>56</v>
      </c>
      <c r="C88" s="32">
        <v>0</v>
      </c>
      <c r="D88" s="33">
        <v>0</v>
      </c>
      <c r="E88" s="47">
        <v>0</v>
      </c>
      <c r="F88" s="56">
        <v>0</v>
      </c>
      <c r="G88" s="194">
        <v>-100000</v>
      </c>
      <c r="H88" s="170">
        <v>-100000</v>
      </c>
      <c r="I88" s="336">
        <v>0</v>
      </c>
      <c r="J88" s="10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25" thickTop="1" thickBot="1" x14ac:dyDescent="0.25">
      <c r="A89" s="255">
        <f t="shared" si="0"/>
        <v>88</v>
      </c>
      <c r="B89" s="261" t="s">
        <v>16</v>
      </c>
      <c r="C89" s="110">
        <f t="shared" ref="C89:H89" si="11">SUM(C85:C88)</f>
        <v>-355484</v>
      </c>
      <c r="D89" s="39">
        <f t="shared" si="11"/>
        <v>-493850</v>
      </c>
      <c r="E89" s="38">
        <f t="shared" si="11"/>
        <v>-535182</v>
      </c>
      <c r="F89" s="57">
        <f t="shared" si="11"/>
        <v>-534980</v>
      </c>
      <c r="G89" s="199">
        <f t="shared" si="11"/>
        <v>-711503</v>
      </c>
      <c r="H89" s="171">
        <f t="shared" si="11"/>
        <v>-718003</v>
      </c>
      <c r="I89" s="338">
        <f>SUM(I85:I88)</f>
        <v>-658246.97499999998</v>
      </c>
      <c r="J89" s="9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33" thickTop="1" thickBot="1" x14ac:dyDescent="0.25">
      <c r="A90" s="255">
        <f t="shared" si="0"/>
        <v>89</v>
      </c>
      <c r="B90" s="112" t="s">
        <v>111</v>
      </c>
      <c r="C90" s="111" t="s">
        <v>4</v>
      </c>
      <c r="D90" s="86" t="s">
        <v>5</v>
      </c>
      <c r="E90" s="86" t="s">
        <v>18</v>
      </c>
      <c r="F90" s="88" t="s">
        <v>19</v>
      </c>
      <c r="G90" s="200" t="s">
        <v>8</v>
      </c>
      <c r="H90" s="172" t="s">
        <v>9</v>
      </c>
      <c r="I90" s="325" t="s">
        <v>85</v>
      </c>
      <c r="J90" s="10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x14ac:dyDescent="0.2">
      <c r="A91" s="255">
        <f t="shared" si="0"/>
        <v>90</v>
      </c>
      <c r="B91" s="116" t="s">
        <v>105</v>
      </c>
      <c r="C91" s="117">
        <v>1349</v>
      </c>
      <c r="D91" s="118">
        <v>4133</v>
      </c>
      <c r="E91" s="119">
        <v>2436</v>
      </c>
      <c r="F91" s="120">
        <v>2000</v>
      </c>
      <c r="G91" s="201">
        <v>35000</v>
      </c>
      <c r="H91" s="173">
        <v>57306</v>
      </c>
      <c r="I91" s="380">
        <v>194000</v>
      </c>
      <c r="J91" s="377" t="s">
        <v>112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x14ac:dyDescent="0.2">
      <c r="A92" s="255">
        <f t="shared" si="0"/>
        <v>91</v>
      </c>
      <c r="B92" s="121" t="s">
        <v>98</v>
      </c>
      <c r="C92" s="122"/>
      <c r="D92" s="123"/>
      <c r="E92" s="124">
        <v>44168</v>
      </c>
      <c r="F92" s="20">
        <v>0</v>
      </c>
      <c r="G92" s="180">
        <v>25000</v>
      </c>
      <c r="H92" s="174">
        <v>24953</v>
      </c>
      <c r="I92" s="381"/>
      <c r="J92" s="37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x14ac:dyDescent="0.2">
      <c r="A93" s="255">
        <f t="shared" si="0"/>
        <v>92</v>
      </c>
      <c r="B93" s="121" t="s">
        <v>57</v>
      </c>
      <c r="C93" s="122">
        <v>0</v>
      </c>
      <c r="D93" s="123">
        <v>0</v>
      </c>
      <c r="E93" s="124">
        <v>0</v>
      </c>
      <c r="F93" s="50">
        <v>13200</v>
      </c>
      <c r="G93" s="180">
        <v>0</v>
      </c>
      <c r="H93" s="175">
        <v>502</v>
      </c>
      <c r="I93" s="381"/>
      <c r="J93" s="37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x14ac:dyDescent="0.2">
      <c r="A94" s="255">
        <f t="shared" si="0"/>
        <v>93</v>
      </c>
      <c r="B94" s="100" t="s">
        <v>97</v>
      </c>
      <c r="C94" s="117"/>
      <c r="D94" s="118"/>
      <c r="E94" s="374"/>
      <c r="F94" s="15"/>
      <c r="G94" s="181">
        <v>21000</v>
      </c>
      <c r="H94" s="176">
        <v>21050</v>
      </c>
      <c r="I94" s="381"/>
      <c r="J94" s="37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x14ac:dyDescent="0.2">
      <c r="A95" s="255">
        <f t="shared" si="0"/>
        <v>94</v>
      </c>
      <c r="B95" s="121" t="s">
        <v>76</v>
      </c>
      <c r="C95" s="117"/>
      <c r="D95" s="118"/>
      <c r="E95" s="374"/>
      <c r="F95" s="15"/>
      <c r="G95" s="181">
        <v>13700</v>
      </c>
      <c r="H95" s="176">
        <v>10136</v>
      </c>
      <c r="I95" s="381"/>
      <c r="J95" s="37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x14ac:dyDescent="0.2">
      <c r="A96" s="255">
        <f t="shared" si="0"/>
        <v>95</v>
      </c>
      <c r="B96" s="108" t="s">
        <v>58</v>
      </c>
      <c r="C96" s="129">
        <v>0</v>
      </c>
      <c r="D96" s="130">
        <v>0</v>
      </c>
      <c r="E96" s="131">
        <v>3986</v>
      </c>
      <c r="F96" s="24">
        <v>5000</v>
      </c>
      <c r="G96" s="202">
        <v>10000</v>
      </c>
      <c r="H96" s="177">
        <v>10000</v>
      </c>
      <c r="I96" s="381"/>
      <c r="J96" s="37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6" ht="16.5" customHeight="1" x14ac:dyDescent="0.2">
      <c r="A97" s="255">
        <f t="shared" ref="A97:A99" si="12">SUM(A96+1)</f>
        <v>96</v>
      </c>
      <c r="B97" s="113" t="s">
        <v>142</v>
      </c>
      <c r="C97" s="125"/>
      <c r="D97" s="126"/>
      <c r="E97" s="127"/>
      <c r="F97" s="128"/>
      <c r="G97" s="203">
        <v>0</v>
      </c>
      <c r="H97" s="178">
        <v>0</v>
      </c>
      <c r="I97" s="382"/>
      <c r="J97" s="228" t="s">
        <v>115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6" ht="16.5" thickBot="1" x14ac:dyDescent="0.25">
      <c r="A98" s="255">
        <f t="shared" si="12"/>
        <v>97</v>
      </c>
      <c r="B98" s="262" t="s">
        <v>72</v>
      </c>
      <c r="C98" s="143">
        <v>-4736</v>
      </c>
      <c r="D98" s="144">
        <v>-1845</v>
      </c>
      <c r="E98" s="145">
        <v>-84500</v>
      </c>
      <c r="F98" s="146">
        <v>0</v>
      </c>
      <c r="G98" s="263">
        <v>0</v>
      </c>
      <c r="H98" s="264">
        <v>-3210</v>
      </c>
      <c r="I98" s="339">
        <v>0</v>
      </c>
      <c r="J98" s="1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6" s="232" customFormat="1" ht="20.25" thickTop="1" thickBot="1" x14ac:dyDescent="0.25">
      <c r="A99" s="256">
        <f t="shared" si="12"/>
        <v>98</v>
      </c>
      <c r="B99" s="265" t="s">
        <v>16</v>
      </c>
      <c r="C99" s="132">
        <f>SUM(C93:C96)</f>
        <v>0</v>
      </c>
      <c r="D99" s="133">
        <f>SUM(D93:D96)</f>
        <v>0</v>
      </c>
      <c r="E99" s="134">
        <f>SUM(E93:E96)</f>
        <v>3986</v>
      </c>
      <c r="F99" s="135">
        <f>SUM(F93:F96)</f>
        <v>18200</v>
      </c>
      <c r="G99" s="266">
        <f>SUM(G91:G98)</f>
        <v>104700</v>
      </c>
      <c r="H99" s="267">
        <f>SUM(H91:H98)</f>
        <v>120737</v>
      </c>
      <c r="I99" s="340">
        <f>SUM(I91:I98)</f>
        <v>194000</v>
      </c>
      <c r="J99" s="230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W99"/>
    </row>
    <row r="100" spans="1:26" ht="33" thickTop="1" thickBot="1" x14ac:dyDescent="0.25">
      <c r="A100" s="255">
        <v>106</v>
      </c>
      <c r="B100" s="136" t="s">
        <v>59</v>
      </c>
      <c r="C100" s="137">
        <f>SUM(C99+C89+C83+C77+C68+C59+C47+C36+C28+C17)</f>
        <v>-51954</v>
      </c>
      <c r="D100" s="138">
        <v>-116501</v>
      </c>
      <c r="E100" s="139">
        <v>-187710</v>
      </c>
      <c r="F100" s="140"/>
      <c r="G100" s="204">
        <f>SUM(G99+G89+G83+G77+G68+G59+G47+G36+G28+G17)</f>
        <v>96802</v>
      </c>
      <c r="H100" s="204">
        <f t="shared" ref="H100:I100" si="13">SUM(H99+H89+H83+H77+H68+H59+H47+H36+H28+H17)</f>
        <v>52584</v>
      </c>
      <c r="I100" s="341">
        <f t="shared" si="13"/>
        <v>120456.72500000003</v>
      </c>
      <c r="J100" s="141" t="s">
        <v>171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s="17" customFormat="1" ht="15.75" x14ac:dyDescent="0.2">
      <c r="A101" s="61"/>
      <c r="B101" s="5"/>
      <c r="C101" s="25"/>
      <c r="D101" s="25"/>
      <c r="E101" s="40"/>
      <c r="F101" s="25"/>
      <c r="G101" s="44"/>
      <c r="H101" s="44"/>
      <c r="I101" s="44"/>
      <c r="J101" s="44"/>
      <c r="K101" s="44"/>
      <c r="L101" s="44"/>
      <c r="M101" s="45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s="17" customFormat="1" ht="31.5" customHeight="1" thickBot="1" x14ac:dyDescent="0.25">
      <c r="A102" s="61"/>
      <c r="B102" s="391" t="s">
        <v>201</v>
      </c>
      <c r="C102" s="391"/>
      <c r="D102" s="391"/>
      <c r="E102" s="391"/>
      <c r="F102" s="391"/>
      <c r="G102" s="391"/>
      <c r="H102" s="391"/>
      <c r="I102" s="391"/>
      <c r="J102" s="348"/>
      <c r="K102" s="348"/>
      <c r="L102" s="348"/>
      <c r="M102" s="45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s="17" customFormat="1" ht="19.5" thickBot="1" x14ac:dyDescent="0.25">
      <c r="A103" s="61"/>
      <c r="B103" s="383" t="s">
        <v>200</v>
      </c>
      <c r="C103" s="384"/>
      <c r="D103" s="384"/>
      <c r="E103" s="384"/>
      <c r="F103" s="384"/>
      <c r="G103" s="384"/>
      <c r="H103" s="384"/>
      <c r="I103" s="147">
        <v>218.65</v>
      </c>
      <c r="J103" s="349" t="s">
        <v>202</v>
      </c>
      <c r="K103" s="25"/>
      <c r="L103" s="25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6" s="17" customFormat="1" ht="16.5" hidden="1" thickBot="1" x14ac:dyDescent="0.25">
      <c r="A104" s="61"/>
      <c r="B104" s="5"/>
      <c r="C104" s="25"/>
      <c r="D104" s="25"/>
      <c r="E104" s="40"/>
      <c r="F104" s="25"/>
      <c r="G104" s="44"/>
      <c r="H104" s="44"/>
      <c r="I104" s="321"/>
      <c r="J104" s="45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6" s="17" customFormat="1" ht="16.5" hidden="1" thickBot="1" x14ac:dyDescent="0.25">
      <c r="A105" s="61"/>
      <c r="B105" s="5"/>
      <c r="C105" s="25"/>
      <c r="D105" s="25"/>
      <c r="E105" s="40"/>
      <c r="F105" s="25"/>
      <c r="G105" s="44"/>
      <c r="H105" s="44"/>
      <c r="I105" s="321"/>
      <c r="J105" s="45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6" s="17" customFormat="1" ht="21.75" hidden="1" thickBot="1" x14ac:dyDescent="0.3">
      <c r="A106" s="61"/>
      <c r="B106" s="225" t="s">
        <v>113</v>
      </c>
      <c r="C106" s="225"/>
      <c r="D106" s="225"/>
      <c r="E106" s="225"/>
      <c r="F106" s="225"/>
      <c r="G106" s="206"/>
      <c r="H106" s="318" t="s">
        <v>116</v>
      </c>
      <c r="I106" s="321"/>
      <c r="J106" s="45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6" s="17" customFormat="1" ht="19.5" hidden="1" thickBot="1" x14ac:dyDescent="0.35">
      <c r="A107" s="61"/>
      <c r="B107" s="226" t="s">
        <v>95</v>
      </c>
      <c r="C107" s="226"/>
      <c r="D107" s="226"/>
      <c r="E107" s="226"/>
      <c r="F107" s="226"/>
      <c r="G107" s="205">
        <v>614781</v>
      </c>
      <c r="H107" s="319"/>
      <c r="I107" s="321"/>
      <c r="J107" s="45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6" s="17" customFormat="1" ht="19.5" hidden="1" thickBot="1" x14ac:dyDescent="0.35">
      <c r="A108" s="61"/>
      <c r="B108" s="246" t="s">
        <v>96</v>
      </c>
      <c r="C108" s="226"/>
      <c r="D108" s="226"/>
      <c r="E108" s="226"/>
      <c r="F108" s="226"/>
      <c r="G108" s="247">
        <f>H100</f>
        <v>52584</v>
      </c>
      <c r="H108" s="320"/>
      <c r="I108" s="321"/>
      <c r="J108" s="45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6" s="17" customFormat="1" ht="18.75" x14ac:dyDescent="0.2">
      <c r="A109" s="61"/>
      <c r="B109" s="385" t="s">
        <v>157</v>
      </c>
      <c r="C109" s="386"/>
      <c r="D109" s="386"/>
      <c r="E109" s="386"/>
      <c r="F109" s="386"/>
      <c r="G109" s="386"/>
      <c r="H109" s="386"/>
      <c r="I109" s="322">
        <v>13.42</v>
      </c>
      <c r="J109" s="45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6" s="17" customFormat="1" ht="18.75" x14ac:dyDescent="0.2">
      <c r="A110" s="61"/>
      <c r="B110" s="387" t="s">
        <v>158</v>
      </c>
      <c r="C110" s="388"/>
      <c r="D110" s="388"/>
      <c r="E110" s="388"/>
      <c r="F110" s="388"/>
      <c r="G110" s="388"/>
      <c r="H110" s="388"/>
      <c r="I110" s="323">
        <f>SUM(I109/12)</f>
        <v>1.1183333333333334</v>
      </c>
      <c r="J110" s="45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6" s="17" customFormat="1" ht="19.5" thickBot="1" x14ac:dyDescent="0.25">
      <c r="A111" s="61"/>
      <c r="B111" s="389" t="s">
        <v>159</v>
      </c>
      <c r="C111" s="390"/>
      <c r="D111" s="390"/>
      <c r="E111" s="390"/>
      <c r="F111" s="390"/>
      <c r="G111" s="390"/>
      <c r="H111" s="390"/>
      <c r="I111" s="324">
        <f>SUM(I109/52.14)</f>
        <v>0.25738396624472576</v>
      </c>
      <c r="J111" s="45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6" s="17" customFormat="1" ht="18.75" x14ac:dyDescent="0.3">
      <c r="A112" s="61"/>
      <c r="B112" s="250"/>
      <c r="C112" s="315"/>
      <c r="D112" s="316"/>
      <c r="E112" s="316"/>
      <c r="F112" s="317"/>
      <c r="G112" s="251"/>
      <c r="H112" s="44"/>
      <c r="I112" s="248"/>
      <c r="J112" s="248"/>
      <c r="K112" s="248"/>
      <c r="L112" s="248"/>
      <c r="M112" s="45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s="17" customFormat="1" ht="33" customHeight="1" x14ac:dyDescent="0.2">
      <c r="A113" s="61"/>
      <c r="B113" s="226" t="s">
        <v>163</v>
      </c>
      <c r="C113" s="245"/>
      <c r="D113" s="226"/>
      <c r="E113" s="226"/>
      <c r="F113" s="249"/>
      <c r="G113" s="252" t="s">
        <v>160</v>
      </c>
      <c r="H113" s="392" t="s">
        <v>162</v>
      </c>
      <c r="I113" s="392"/>
      <c r="J113" s="248"/>
      <c r="K113" s="248"/>
      <c r="L113" s="248"/>
      <c r="M113" s="45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s="17" customFormat="1" ht="33" customHeight="1" x14ac:dyDescent="0.2">
      <c r="A114" s="61"/>
      <c r="B114" s="226" t="s">
        <v>164</v>
      </c>
      <c r="C114" s="245"/>
      <c r="D114" s="226"/>
      <c r="E114" s="226"/>
      <c r="F114" s="249"/>
      <c r="G114" s="252" t="s">
        <v>165</v>
      </c>
      <c r="H114" s="392" t="s">
        <v>162</v>
      </c>
      <c r="I114" s="392"/>
      <c r="J114" s="248"/>
      <c r="K114" s="248"/>
      <c r="L114" s="248"/>
      <c r="M114" s="45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s="17" customFormat="1" ht="33" customHeight="1" x14ac:dyDescent="0.2">
      <c r="A115" s="61"/>
      <c r="B115" s="226" t="s">
        <v>161</v>
      </c>
      <c r="C115" s="245"/>
      <c r="D115" s="226"/>
      <c r="E115" s="226"/>
      <c r="F115" s="249"/>
      <c r="G115" s="253" t="s">
        <v>166</v>
      </c>
      <c r="H115" s="392" t="s">
        <v>167</v>
      </c>
      <c r="I115" s="392"/>
      <c r="J115" s="248"/>
      <c r="K115" s="248"/>
      <c r="L115" s="248"/>
      <c r="M115" s="45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s="17" customFormat="1" ht="18.75" x14ac:dyDescent="0.3">
      <c r="A116" s="61"/>
      <c r="B116" s="250"/>
      <c r="C116" s="245"/>
      <c r="D116" s="226"/>
      <c r="E116" s="226"/>
      <c r="F116" s="249"/>
      <c r="G116" s="251"/>
      <c r="H116" s="44"/>
      <c r="I116" s="44"/>
      <c r="J116" s="44"/>
      <c r="K116" s="44"/>
      <c r="L116" s="44"/>
      <c r="M116" s="4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s="17" customFormat="1" ht="18.75" x14ac:dyDescent="0.2">
      <c r="A117" s="61"/>
      <c r="B117" s="226" t="s">
        <v>172</v>
      </c>
      <c r="C117" s="245"/>
      <c r="D117" s="226"/>
      <c r="E117" s="226"/>
      <c r="F117" s="249"/>
      <c r="G117" s="344">
        <v>614781</v>
      </c>
      <c r="H117" s="268"/>
      <c r="I117" s="44"/>
      <c r="J117" s="44"/>
      <c r="K117" s="44"/>
      <c r="L117" s="44"/>
      <c r="M117" s="45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s="237" customFormat="1" ht="42.95" customHeight="1" x14ac:dyDescent="0.2">
      <c r="A118" s="233"/>
      <c r="B118" s="238" t="s">
        <v>114</v>
      </c>
      <c r="C118" s="227"/>
      <c r="D118" s="227"/>
      <c r="E118" s="227"/>
      <c r="F118" s="227"/>
      <c r="G118" s="343">
        <f>G107-G108</f>
        <v>562197</v>
      </c>
      <c r="H118" s="239" t="s">
        <v>144</v>
      </c>
      <c r="I118" s="234"/>
      <c r="J118" s="234"/>
      <c r="K118" s="234"/>
      <c r="L118" s="234"/>
      <c r="M118" s="235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16"/>
    </row>
    <row r="119" spans="1:26" ht="37.5" x14ac:dyDescent="0.2">
      <c r="A119" s="314"/>
      <c r="B119" s="345" t="s">
        <v>190</v>
      </c>
      <c r="C119" s="213"/>
      <c r="D119" s="213"/>
      <c r="E119" s="214"/>
      <c r="F119" s="215"/>
      <c r="G119" s="346">
        <f>G118-I100</f>
        <v>441740.27499999997</v>
      </c>
      <c r="H119" s="347">
        <f>SUM(I99)</f>
        <v>194000</v>
      </c>
      <c r="N119" s="269"/>
    </row>
    <row r="120" spans="1:26" x14ac:dyDescent="0.2">
      <c r="A120" s="257"/>
      <c r="N120" s="269"/>
    </row>
    <row r="121" spans="1:26" x14ac:dyDescent="0.2">
      <c r="A121" s="257"/>
      <c r="M121" s="244"/>
    </row>
    <row r="122" spans="1:26" ht="28.5" customHeight="1" x14ac:dyDescent="0.3">
      <c r="A122" s="257"/>
      <c r="B122" s="367" t="s">
        <v>117</v>
      </c>
      <c r="C122" s="368"/>
      <c r="D122" s="368"/>
      <c r="E122" s="368"/>
      <c r="F122" s="368"/>
      <c r="G122" s="367"/>
      <c r="H122" s="369" t="s">
        <v>155</v>
      </c>
      <c r="I122" s="369"/>
      <c r="J122" s="369"/>
      <c r="K122" s="369"/>
      <c r="L122" s="369"/>
      <c r="M122" s="244"/>
    </row>
    <row r="123" spans="1:26" ht="15.75" x14ac:dyDescent="0.25">
      <c r="A123" s="257"/>
      <c r="B123" s="207" t="s">
        <v>119</v>
      </c>
      <c r="C123" s="240"/>
      <c r="D123" s="208"/>
      <c r="E123" s="209"/>
      <c r="F123" s="210"/>
      <c r="G123" s="211"/>
      <c r="H123" s="370"/>
      <c r="I123" s="370"/>
      <c r="J123" s="370"/>
      <c r="K123" s="370"/>
      <c r="L123" s="370"/>
      <c r="M123" s="244"/>
    </row>
    <row r="124" spans="1:26" x14ac:dyDescent="0.2">
      <c r="A124" s="257"/>
      <c r="B124" s="212" t="s">
        <v>173</v>
      </c>
      <c r="C124" s="241"/>
      <c r="D124" s="213"/>
      <c r="E124" s="214"/>
      <c r="F124" s="215"/>
      <c r="G124" s="216">
        <v>29000</v>
      </c>
      <c r="H124" s="351" t="s">
        <v>145</v>
      </c>
      <c r="I124" s="351"/>
      <c r="J124" s="351"/>
      <c r="K124" s="351"/>
      <c r="L124" s="351"/>
      <c r="M124" s="244"/>
    </row>
    <row r="125" spans="1:26" x14ac:dyDescent="0.2">
      <c r="A125" s="257"/>
      <c r="B125" s="270" t="s">
        <v>118</v>
      </c>
      <c r="C125" s="271"/>
      <c r="D125" s="272"/>
      <c r="E125" s="273"/>
      <c r="F125" s="273"/>
      <c r="G125" s="274">
        <v>3095</v>
      </c>
      <c r="H125" s="371" t="s">
        <v>177</v>
      </c>
      <c r="I125" s="371"/>
      <c r="J125" s="371"/>
      <c r="K125" s="371"/>
      <c r="L125" s="371"/>
      <c r="M125" s="244"/>
    </row>
    <row r="126" spans="1:26" x14ac:dyDescent="0.2">
      <c r="A126" s="257"/>
      <c r="B126" s="280" t="s">
        <v>179</v>
      </c>
      <c r="C126" s="281"/>
      <c r="D126" s="282"/>
      <c r="E126" s="283"/>
      <c r="F126" s="283"/>
      <c r="G126" s="284">
        <v>7000</v>
      </c>
      <c r="H126" s="364"/>
      <c r="I126" s="365"/>
      <c r="J126" s="365"/>
      <c r="K126" s="365"/>
      <c r="L126" s="366"/>
      <c r="M126" s="244"/>
    </row>
    <row r="127" spans="1:26" ht="15.75" x14ac:dyDescent="0.25">
      <c r="A127" s="257"/>
      <c r="B127" s="217" t="s">
        <v>16</v>
      </c>
      <c r="C127" s="242"/>
      <c r="D127" s="218"/>
      <c r="E127" s="219"/>
      <c r="F127" s="220"/>
      <c r="G127" s="221">
        <f>SUM(G124:G126)</f>
        <v>39095</v>
      </c>
      <c r="H127" s="351"/>
      <c r="I127" s="351"/>
      <c r="J127" s="351"/>
      <c r="K127" s="351"/>
      <c r="L127" s="351"/>
      <c r="M127" s="244"/>
    </row>
    <row r="128" spans="1:26" ht="15.75" x14ac:dyDescent="0.25">
      <c r="A128" s="257"/>
      <c r="B128" s="207" t="s">
        <v>120</v>
      </c>
      <c r="C128" s="240"/>
      <c r="D128" s="208"/>
      <c r="E128" s="209"/>
      <c r="F128" s="210"/>
      <c r="G128" s="211"/>
      <c r="H128" s="352"/>
      <c r="I128" s="352"/>
      <c r="J128" s="352"/>
      <c r="K128" s="352"/>
      <c r="L128" s="352"/>
      <c r="M128" s="244"/>
    </row>
    <row r="129" spans="1:13" x14ac:dyDescent="0.2">
      <c r="A129" s="257"/>
      <c r="B129" s="212" t="s">
        <v>129</v>
      </c>
      <c r="C129" s="241"/>
      <c r="D129" s="213"/>
      <c r="E129" s="214"/>
      <c r="F129" s="215"/>
      <c r="G129" s="216">
        <v>9000</v>
      </c>
      <c r="H129" s="351" t="s">
        <v>148</v>
      </c>
      <c r="I129" s="351"/>
      <c r="J129" s="351"/>
      <c r="K129" s="351"/>
      <c r="L129" s="351"/>
      <c r="M129" s="244"/>
    </row>
    <row r="130" spans="1:13" x14ac:dyDescent="0.2">
      <c r="A130" s="257"/>
      <c r="B130" s="212" t="s">
        <v>130</v>
      </c>
      <c r="C130" s="241"/>
      <c r="D130" s="213"/>
      <c r="E130" s="214"/>
      <c r="F130" s="215"/>
      <c r="G130" s="216">
        <v>15000</v>
      </c>
      <c r="H130" s="351" t="s">
        <v>148</v>
      </c>
      <c r="I130" s="351"/>
      <c r="J130" s="351"/>
      <c r="K130" s="351"/>
      <c r="L130" s="351"/>
      <c r="M130" s="244"/>
    </row>
    <row r="131" spans="1:13" x14ac:dyDescent="0.2">
      <c r="A131" s="257"/>
      <c r="B131" s="212" t="s">
        <v>131</v>
      </c>
      <c r="C131" s="241"/>
      <c r="D131" s="213"/>
      <c r="E131" s="214"/>
      <c r="F131" s="215"/>
      <c r="G131" s="216">
        <v>5000</v>
      </c>
      <c r="H131" s="351" t="s">
        <v>146</v>
      </c>
      <c r="I131" s="351"/>
      <c r="J131" s="351"/>
      <c r="K131" s="351"/>
      <c r="L131" s="351"/>
      <c r="M131" s="244"/>
    </row>
    <row r="132" spans="1:13" x14ac:dyDescent="0.2">
      <c r="A132" s="257"/>
      <c r="B132" s="212" t="s">
        <v>134</v>
      </c>
      <c r="C132" s="241"/>
      <c r="D132" s="213"/>
      <c r="E132" s="214"/>
      <c r="F132" s="215"/>
      <c r="G132" s="216">
        <v>3000</v>
      </c>
      <c r="H132" s="351" t="s">
        <v>146</v>
      </c>
      <c r="I132" s="351"/>
      <c r="J132" s="351"/>
      <c r="K132" s="351"/>
      <c r="L132" s="351"/>
      <c r="M132" s="244"/>
    </row>
    <row r="133" spans="1:13" x14ac:dyDescent="0.2">
      <c r="A133" s="257"/>
      <c r="B133" s="212" t="s">
        <v>168</v>
      </c>
      <c r="C133" s="241"/>
      <c r="D133" s="213"/>
      <c r="E133" s="214"/>
      <c r="F133" s="215"/>
      <c r="G133" s="216">
        <v>3000</v>
      </c>
      <c r="H133" s="353" t="s">
        <v>169</v>
      </c>
      <c r="I133" s="354"/>
      <c r="J133" s="354"/>
      <c r="K133" s="354"/>
      <c r="L133" s="355"/>
      <c r="M133" s="244"/>
    </row>
    <row r="134" spans="1:13" ht="15.75" x14ac:dyDescent="0.25">
      <c r="A134" s="257"/>
      <c r="B134" s="217" t="s">
        <v>16</v>
      </c>
      <c r="C134" s="242"/>
      <c r="D134" s="218"/>
      <c r="E134" s="219"/>
      <c r="F134" s="220"/>
      <c r="G134" s="221">
        <f>SUM(G129:G133)</f>
        <v>35000</v>
      </c>
      <c r="H134" s="351"/>
      <c r="I134" s="351"/>
      <c r="J134" s="351"/>
      <c r="K134" s="351"/>
      <c r="L134" s="351"/>
      <c r="M134" s="244"/>
    </row>
    <row r="135" spans="1:13" ht="15.75" x14ac:dyDescent="0.25">
      <c r="A135" s="257"/>
      <c r="B135" s="207" t="s">
        <v>121</v>
      </c>
      <c r="C135" s="240"/>
      <c r="D135" s="208"/>
      <c r="E135" s="209"/>
      <c r="F135" s="210"/>
      <c r="G135" s="211"/>
      <c r="H135" s="352"/>
      <c r="I135" s="352"/>
      <c r="J135" s="352"/>
      <c r="K135" s="352"/>
      <c r="L135" s="352"/>
    </row>
    <row r="136" spans="1:13" x14ac:dyDescent="0.2">
      <c r="B136" s="275" t="s">
        <v>180</v>
      </c>
      <c r="C136" s="276"/>
      <c r="D136" s="277"/>
      <c r="E136" s="278"/>
      <c r="F136" s="278"/>
      <c r="G136" s="279">
        <v>50000</v>
      </c>
      <c r="H136" s="356" t="s">
        <v>187</v>
      </c>
      <c r="I136" s="356"/>
      <c r="J136" s="356"/>
      <c r="K136" s="356"/>
      <c r="L136" s="356"/>
    </row>
    <row r="137" spans="1:13" x14ac:dyDescent="0.2">
      <c r="B137" s="212" t="s">
        <v>122</v>
      </c>
      <c r="C137" s="241"/>
      <c r="D137" s="213"/>
      <c r="E137" s="214"/>
      <c r="F137" s="215"/>
      <c r="G137" s="216">
        <v>8750</v>
      </c>
      <c r="H137" s="351" t="s">
        <v>147</v>
      </c>
      <c r="I137" s="351"/>
      <c r="J137" s="351"/>
      <c r="K137" s="351"/>
      <c r="L137" s="351"/>
    </row>
    <row r="138" spans="1:13" ht="15.75" x14ac:dyDescent="0.25">
      <c r="B138" s="217" t="s">
        <v>16</v>
      </c>
      <c r="C138" s="242"/>
      <c r="D138" s="218"/>
      <c r="E138" s="219"/>
      <c r="F138" s="220"/>
      <c r="G138" s="221">
        <f>SUM(G136:G137)</f>
        <v>58750</v>
      </c>
      <c r="H138" s="351"/>
      <c r="I138" s="351"/>
      <c r="J138" s="351"/>
      <c r="K138" s="351"/>
      <c r="L138" s="351"/>
    </row>
    <row r="139" spans="1:13" ht="15.75" x14ac:dyDescent="0.25">
      <c r="B139" s="207" t="s">
        <v>141</v>
      </c>
      <c r="C139" s="240"/>
      <c r="D139" s="208"/>
      <c r="E139" s="209"/>
      <c r="F139" s="210"/>
      <c r="G139" s="211"/>
      <c r="H139" s="352"/>
      <c r="I139" s="352"/>
      <c r="J139" s="352"/>
      <c r="K139" s="352"/>
      <c r="L139" s="352"/>
    </row>
    <row r="140" spans="1:13" x14ac:dyDescent="0.2">
      <c r="B140" s="275" t="s">
        <v>174</v>
      </c>
      <c r="C140" s="276"/>
      <c r="D140" s="277"/>
      <c r="E140" s="278"/>
      <c r="F140" s="278"/>
      <c r="G140" s="279">
        <v>19000</v>
      </c>
      <c r="H140" s="356" t="s">
        <v>176</v>
      </c>
      <c r="I140" s="356"/>
      <c r="J140" s="356"/>
      <c r="K140" s="356"/>
      <c r="L140" s="356"/>
    </row>
    <row r="141" spans="1:13" x14ac:dyDescent="0.2">
      <c r="B141" s="270" t="s">
        <v>123</v>
      </c>
      <c r="C141" s="271"/>
      <c r="D141" s="272"/>
      <c r="E141" s="273"/>
      <c r="F141" s="273"/>
      <c r="G141" s="274">
        <v>3000</v>
      </c>
      <c r="H141" s="371" t="s">
        <v>150</v>
      </c>
      <c r="I141" s="371"/>
      <c r="J141" s="371"/>
      <c r="K141" s="371"/>
      <c r="L141" s="371"/>
    </row>
    <row r="142" spans="1:13" x14ac:dyDescent="0.2">
      <c r="B142" s="212" t="s">
        <v>132</v>
      </c>
      <c r="C142" s="241"/>
      <c r="D142" s="213"/>
      <c r="E142" s="214"/>
      <c r="F142" s="215"/>
      <c r="G142" s="216">
        <v>3000</v>
      </c>
      <c r="H142" s="351" t="s">
        <v>146</v>
      </c>
      <c r="I142" s="351"/>
      <c r="J142" s="351"/>
      <c r="K142" s="351"/>
      <c r="L142" s="351"/>
    </row>
    <row r="143" spans="1:13" x14ac:dyDescent="0.2">
      <c r="B143" s="212" t="s">
        <v>140</v>
      </c>
      <c r="C143" s="241"/>
      <c r="D143" s="213"/>
      <c r="E143" s="214"/>
      <c r="F143" s="215"/>
      <c r="G143" s="216">
        <v>7000</v>
      </c>
      <c r="H143" s="351" t="s">
        <v>149</v>
      </c>
      <c r="I143" s="351"/>
      <c r="J143" s="351"/>
      <c r="K143" s="351"/>
      <c r="L143" s="351"/>
    </row>
    <row r="144" spans="1:13" x14ac:dyDescent="0.2">
      <c r="B144" s="270" t="s">
        <v>133</v>
      </c>
      <c r="C144" s="271"/>
      <c r="D144" s="272"/>
      <c r="E144" s="273"/>
      <c r="F144" s="273"/>
      <c r="G144" s="274">
        <v>5000</v>
      </c>
      <c r="H144" s="371" t="s">
        <v>150</v>
      </c>
      <c r="I144" s="371"/>
      <c r="J144" s="371"/>
      <c r="K144" s="371"/>
      <c r="L144" s="371"/>
    </row>
    <row r="145" spans="1:13" ht="15.75" x14ac:dyDescent="0.25">
      <c r="B145" s="217" t="s">
        <v>16</v>
      </c>
      <c r="C145" s="242"/>
      <c r="D145" s="218"/>
      <c r="E145" s="219"/>
      <c r="F145" s="220"/>
      <c r="G145" s="221">
        <f>SUM(G140:G144)</f>
        <v>37000</v>
      </c>
      <c r="H145" s="351"/>
      <c r="I145" s="351"/>
      <c r="J145" s="351"/>
      <c r="K145" s="351"/>
      <c r="L145" s="351"/>
    </row>
    <row r="146" spans="1:13" ht="15.75" x14ac:dyDescent="0.25">
      <c r="B146" s="207" t="s">
        <v>124</v>
      </c>
      <c r="C146" s="240"/>
      <c r="D146" s="208"/>
      <c r="E146" s="209"/>
      <c r="F146" s="210"/>
      <c r="G146" s="211"/>
      <c r="H146" s="352"/>
      <c r="I146" s="352"/>
      <c r="J146" s="352"/>
      <c r="K146" s="352"/>
      <c r="L146" s="352"/>
    </row>
    <row r="147" spans="1:13" x14ac:dyDescent="0.2">
      <c r="B147" s="275" t="s">
        <v>125</v>
      </c>
      <c r="C147" s="276"/>
      <c r="D147" s="277"/>
      <c r="E147" s="278"/>
      <c r="F147" s="278"/>
      <c r="G147" s="279">
        <v>3000</v>
      </c>
      <c r="H147" s="356" t="s">
        <v>188</v>
      </c>
      <c r="I147" s="356"/>
      <c r="J147" s="356"/>
      <c r="K147" s="356"/>
      <c r="L147" s="356"/>
    </row>
    <row r="148" spans="1:13" ht="42.6" customHeight="1" x14ac:dyDescent="0.2">
      <c r="B148" s="270" t="s">
        <v>126</v>
      </c>
      <c r="C148" s="271"/>
      <c r="D148" s="272"/>
      <c r="E148" s="273"/>
      <c r="F148" s="273"/>
      <c r="G148" s="274">
        <v>14000</v>
      </c>
      <c r="H148" s="396" t="s">
        <v>156</v>
      </c>
      <c r="I148" s="397"/>
      <c r="J148" s="397"/>
      <c r="K148" s="397"/>
      <c r="L148" s="398"/>
    </row>
    <row r="149" spans="1:13" x14ac:dyDescent="0.2">
      <c r="B149" s="270" t="s">
        <v>127</v>
      </c>
      <c r="C149" s="271"/>
      <c r="D149" s="272"/>
      <c r="E149" s="273"/>
      <c r="F149" s="273"/>
      <c r="G149" s="274">
        <v>17500</v>
      </c>
      <c r="H149" s="393" t="s">
        <v>151</v>
      </c>
      <c r="I149" s="394"/>
      <c r="J149" s="394"/>
      <c r="K149" s="394"/>
      <c r="L149" s="395"/>
    </row>
    <row r="150" spans="1:13" x14ac:dyDescent="0.2">
      <c r="B150" s="270" t="s">
        <v>128</v>
      </c>
      <c r="C150" s="271"/>
      <c r="D150" s="272"/>
      <c r="E150" s="273"/>
      <c r="F150" s="273"/>
      <c r="G150" s="274">
        <v>1500</v>
      </c>
      <c r="H150" s="393" t="s">
        <v>150</v>
      </c>
      <c r="I150" s="394"/>
      <c r="J150" s="394"/>
      <c r="K150" s="394"/>
      <c r="L150" s="395"/>
    </row>
    <row r="151" spans="1:13" x14ac:dyDescent="0.2">
      <c r="B151" s="212" t="s">
        <v>137</v>
      </c>
      <c r="C151" s="241"/>
      <c r="D151" s="213"/>
      <c r="E151" s="214"/>
      <c r="F151" s="215"/>
      <c r="G151" s="216">
        <v>750</v>
      </c>
      <c r="H151" s="353"/>
      <c r="I151" s="354"/>
      <c r="J151" s="354"/>
      <c r="K151" s="354"/>
      <c r="L151" s="355"/>
    </row>
    <row r="152" spans="1:13" x14ac:dyDescent="0.2">
      <c r="B152" s="270" t="s">
        <v>136</v>
      </c>
      <c r="C152" s="271"/>
      <c r="D152" s="272"/>
      <c r="E152" s="273"/>
      <c r="F152" s="273"/>
      <c r="G152" s="274">
        <v>3000</v>
      </c>
      <c r="H152" s="393" t="s">
        <v>150</v>
      </c>
      <c r="I152" s="394"/>
      <c r="J152" s="394"/>
      <c r="K152" s="394"/>
      <c r="L152" s="395"/>
    </row>
    <row r="153" spans="1:13" x14ac:dyDescent="0.2">
      <c r="B153" s="212" t="s">
        <v>175</v>
      </c>
      <c r="C153" s="241"/>
      <c r="D153" s="213"/>
      <c r="E153" s="214"/>
      <c r="F153" s="215"/>
      <c r="G153" s="216">
        <v>20000</v>
      </c>
      <c r="H153" s="353" t="s">
        <v>153</v>
      </c>
      <c r="I153" s="354"/>
      <c r="J153" s="354"/>
      <c r="K153" s="354"/>
      <c r="L153" s="355"/>
    </row>
    <row r="154" spans="1:13" x14ac:dyDescent="0.2">
      <c r="B154" s="270" t="s">
        <v>138</v>
      </c>
      <c r="C154" s="271"/>
      <c r="D154" s="272"/>
      <c r="E154" s="273"/>
      <c r="F154" s="273"/>
      <c r="G154" s="274">
        <v>500</v>
      </c>
      <c r="H154" s="393" t="s">
        <v>150</v>
      </c>
      <c r="I154" s="394"/>
      <c r="J154" s="394"/>
      <c r="K154" s="394"/>
      <c r="L154" s="395"/>
    </row>
    <row r="155" spans="1:13" x14ac:dyDescent="0.2">
      <c r="B155" s="212" t="s">
        <v>139</v>
      </c>
      <c r="C155" s="241"/>
      <c r="D155" s="213"/>
      <c r="E155" s="214"/>
      <c r="F155" s="215"/>
      <c r="G155" s="216">
        <v>3000</v>
      </c>
      <c r="H155" s="353" t="s">
        <v>154</v>
      </c>
      <c r="I155" s="354"/>
      <c r="J155" s="354"/>
      <c r="K155" s="354"/>
      <c r="L155" s="355"/>
    </row>
    <row r="156" spans="1:13" x14ac:dyDescent="0.2">
      <c r="B156" s="212" t="s">
        <v>143</v>
      </c>
      <c r="C156" s="241"/>
      <c r="D156" s="213"/>
      <c r="E156" s="214"/>
      <c r="F156" s="215"/>
      <c r="G156" s="216">
        <v>25000</v>
      </c>
      <c r="H156" s="353" t="s">
        <v>152</v>
      </c>
      <c r="I156" s="354"/>
      <c r="J156" s="354"/>
      <c r="K156" s="354"/>
      <c r="L156" s="355"/>
    </row>
    <row r="157" spans="1:13" ht="15.75" x14ac:dyDescent="0.25">
      <c r="B157" s="217" t="s">
        <v>16</v>
      </c>
      <c r="C157" s="242"/>
      <c r="D157" s="218"/>
      <c r="E157" s="219"/>
      <c r="F157" s="220"/>
      <c r="G157" s="221">
        <f>SUM(G147:G156)</f>
        <v>88250</v>
      </c>
      <c r="H157" s="353"/>
      <c r="I157" s="354"/>
      <c r="J157" s="354"/>
      <c r="K157" s="354"/>
      <c r="L157" s="355"/>
    </row>
    <row r="158" spans="1:13" ht="16.5" thickBot="1" x14ac:dyDescent="0.3">
      <c r="B158" s="217"/>
      <c r="C158" s="243"/>
      <c r="D158" s="222"/>
      <c r="E158" s="223"/>
      <c r="F158" s="224"/>
      <c r="G158" s="221"/>
      <c r="H158" s="353"/>
      <c r="I158" s="354"/>
      <c r="J158" s="354"/>
      <c r="K158" s="354"/>
      <c r="L158" s="355"/>
    </row>
    <row r="159" spans="1:13" s="290" customFormat="1" ht="39.6" customHeight="1" x14ac:dyDescent="0.2">
      <c r="A159" s="288"/>
      <c r="B159" s="294" t="s">
        <v>135</v>
      </c>
      <c r="C159" s="295"/>
      <c r="D159" s="296"/>
      <c r="E159" s="297"/>
      <c r="F159" s="298"/>
      <c r="G159" s="299">
        <f>SUM(G157+G145+G138+G134+G127)</f>
        <v>258095</v>
      </c>
      <c r="H159" s="360" t="s">
        <v>183</v>
      </c>
      <c r="I159" s="361"/>
      <c r="J159" s="361"/>
      <c r="K159" s="361"/>
      <c r="L159" s="362"/>
      <c r="M159" s="289"/>
    </row>
    <row r="160" spans="1:13" s="293" customFormat="1" ht="33" customHeight="1" x14ac:dyDescent="0.2">
      <c r="A160" s="291"/>
      <c r="B160" s="300" t="s">
        <v>184</v>
      </c>
      <c r="C160" s="301"/>
      <c r="D160" s="301"/>
      <c r="E160" s="302"/>
      <c r="F160" s="302"/>
      <c r="G160" s="303">
        <f>SUM(G125+G141+G144+G149+G148+G150+G154+G152)</f>
        <v>47595</v>
      </c>
      <c r="H160" s="363" t="s">
        <v>182</v>
      </c>
      <c r="I160" s="363"/>
      <c r="J160" s="363"/>
      <c r="K160" s="363"/>
      <c r="L160" s="363"/>
      <c r="M160" s="292"/>
    </row>
    <row r="161" spans="1:13" s="293" customFormat="1" ht="33" customHeight="1" x14ac:dyDescent="0.2">
      <c r="A161" s="291"/>
      <c r="B161" s="304" t="s">
        <v>185</v>
      </c>
      <c r="C161" s="305"/>
      <c r="D161" s="305"/>
      <c r="E161" s="306"/>
      <c r="F161" s="306"/>
      <c r="G161" s="307">
        <f>SUM(G147+G140+G136)</f>
        <v>72000</v>
      </c>
      <c r="H161" s="350" t="s">
        <v>181</v>
      </c>
      <c r="I161" s="350"/>
      <c r="J161" s="350"/>
      <c r="K161" s="350"/>
      <c r="L161" s="350"/>
      <c r="M161" s="292"/>
    </row>
    <row r="162" spans="1:13" s="293" customFormat="1" ht="33" customHeight="1" x14ac:dyDescent="0.25">
      <c r="A162" s="291"/>
      <c r="B162" s="308" t="s">
        <v>178</v>
      </c>
      <c r="C162" s="309"/>
      <c r="D162" s="309"/>
      <c r="E162" s="310"/>
      <c r="F162" s="311"/>
      <c r="G162" s="312">
        <f>SUM(G160:G161)</f>
        <v>119595</v>
      </c>
      <c r="H162" s="357"/>
      <c r="I162" s="358"/>
      <c r="J162" s="358"/>
      <c r="K162" s="358"/>
      <c r="L162" s="359"/>
      <c r="M162" s="292"/>
    </row>
  </sheetData>
  <autoFilter ref="G147:H157" xr:uid="{00000000-0001-0000-0000-000000000000}"/>
  <mergeCells count="55">
    <mergeCell ref="H113:I113"/>
    <mergeCell ref="H115:I115"/>
    <mergeCell ref="H114:I114"/>
    <mergeCell ref="H152:L152"/>
    <mergeCell ref="H153:L153"/>
    <mergeCell ref="H148:L148"/>
    <mergeCell ref="H149:L149"/>
    <mergeCell ref="H150:L150"/>
    <mergeCell ref="H151:L151"/>
    <mergeCell ref="H143:L143"/>
    <mergeCell ref="B103:H103"/>
    <mergeCell ref="B109:H109"/>
    <mergeCell ref="B110:H110"/>
    <mergeCell ref="B111:H111"/>
    <mergeCell ref="B102:I102"/>
    <mergeCell ref="E1:F1"/>
    <mergeCell ref="E94:E95"/>
    <mergeCell ref="G1:H1"/>
    <mergeCell ref="J91:J96"/>
    <mergeCell ref="I91:I97"/>
    <mergeCell ref="B122:G122"/>
    <mergeCell ref="H122:L122"/>
    <mergeCell ref="H123:L123"/>
    <mergeCell ref="H124:L124"/>
    <mergeCell ref="H125:L125"/>
    <mergeCell ref="H162:L162"/>
    <mergeCell ref="H159:L159"/>
    <mergeCell ref="H160:L160"/>
    <mergeCell ref="H136:L136"/>
    <mergeCell ref="H126:L126"/>
    <mergeCell ref="H127:L127"/>
    <mergeCell ref="H128:L128"/>
    <mergeCell ref="H129:L129"/>
    <mergeCell ref="H130:L130"/>
    <mergeCell ref="H131:L131"/>
    <mergeCell ref="H144:L144"/>
    <mergeCell ref="H141:L141"/>
    <mergeCell ref="H142:L142"/>
    <mergeCell ref="H157:L157"/>
    <mergeCell ref="H158:L158"/>
    <mergeCell ref="H154:L154"/>
    <mergeCell ref="H161:L161"/>
    <mergeCell ref="H132:L132"/>
    <mergeCell ref="H134:L134"/>
    <mergeCell ref="H135:L135"/>
    <mergeCell ref="H137:L137"/>
    <mergeCell ref="H133:L133"/>
    <mergeCell ref="H145:L145"/>
    <mergeCell ref="H146:L146"/>
    <mergeCell ref="H147:L147"/>
    <mergeCell ref="H138:L138"/>
    <mergeCell ref="H139:L139"/>
    <mergeCell ref="H140:L140"/>
    <mergeCell ref="H155:L155"/>
    <mergeCell ref="H156:L156"/>
  </mergeCells>
  <pageMargins left="3.937007874015748E-2" right="3.937007874015748E-2" top="0.55118110236220474" bottom="0.55118110236220474" header="0" footer="0"/>
  <pageSetup paperSize="8" scale="71" fitToHeight="0" orientation="landscape" horizontalDpi="1200" verticalDpi="1200" r:id="rId1"/>
  <rowBreaks count="3" manualBreakCount="3">
    <brk id="47" max="12" man="1"/>
    <brk id="89" max="12" man="1"/>
    <brk id="119" max="12" man="1"/>
  </rowBreaks>
  <ignoredErrors>
    <ignoredError sqref="A99:F99 H99 J99:XFD9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17ef8c-23c1-40be-b9a1-61c8d2553741">
      <Terms xmlns="http://schemas.microsoft.com/office/infopath/2007/PartnerControls"/>
    </lcf76f155ced4ddcb4097134ff3c332f>
    <TaxCatchAll xmlns="5078ea1e-726b-4ce9-b6a9-ce0da4b18b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4787D5D701543AFB7531D2E278727" ma:contentTypeVersion="12" ma:contentTypeDescription="Create a new document." ma:contentTypeScope="" ma:versionID="ad7cc7893e15adadef800d7b686bf360">
  <xsd:schema xmlns:xsd="http://www.w3.org/2001/XMLSchema" xmlns:xs="http://www.w3.org/2001/XMLSchema" xmlns:p="http://schemas.microsoft.com/office/2006/metadata/properties" xmlns:ns2="3e17ef8c-23c1-40be-b9a1-61c8d2553741" xmlns:ns3="5078ea1e-726b-4ce9-b6a9-ce0da4b18bb9" targetNamespace="http://schemas.microsoft.com/office/2006/metadata/properties" ma:root="true" ma:fieldsID="76f2449ebcc6a25015fd29cc0a2852ee" ns2:_="" ns3:_="">
    <xsd:import namespace="3e17ef8c-23c1-40be-b9a1-61c8d2553741"/>
    <xsd:import namespace="5078ea1e-726b-4ce9-b6a9-ce0da4b18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7ef8c-23c1-40be-b9a1-61c8d2553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c72a91d-eefe-4398-b2b3-2ee2fca36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8ea1e-726b-4ce9-b6a9-ce0da4b18b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cea8c1-0d0e-4768-be05-28e5ac872e1f}" ma:internalName="TaxCatchAll" ma:showField="CatchAllData" ma:web="5078ea1e-726b-4ce9-b6a9-ce0da4b18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999F8C-49C4-4595-9883-3F461ED82196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702F02-EBA2-4BC5-9F4B-06A452923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95657A-A653-43E5-88B2-2E2AAB0C5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2324 Budget</vt:lpstr>
      <vt:lpstr>'2324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Assets</dc:creator>
  <cp:keywords/>
  <dc:description/>
  <cp:lastModifiedBy>Totnes Town Council Administrator</cp:lastModifiedBy>
  <cp:revision/>
  <cp:lastPrinted>2024-01-03T13:08:43Z</cp:lastPrinted>
  <dcterms:created xsi:type="dcterms:W3CDTF">2017-01-24T08:45:24Z</dcterms:created>
  <dcterms:modified xsi:type="dcterms:W3CDTF">2024-01-03T13:11:24Z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0x0101006004787D5D701543AFB7531D2E278727</vt:lpwstr>
  </property>
</Properties>
</file>