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totnescouncil-my.sharepoint.com/personal/finance_totnestowncouncil_gov_uk/Documents/Personnel and Finance Secure Folder/Budget/Budget Monitors for Council Matters/2425/"/>
    </mc:Choice>
  </mc:AlternateContent>
  <xr:revisionPtr revIDLastSave="299" documentId="8_{CFAE40D7-F5F9-4AE1-9EE9-787A7B2CCEED}" xr6:coauthVersionLast="47" xr6:coauthVersionMax="47" xr10:uidLastSave="{5FB1398B-B9FF-4368-A90F-EDF5A65503E1}"/>
  <bookViews>
    <workbookView xWindow="-120" yWindow="-120" windowWidth="29040" windowHeight="15840" xr2:uid="{00000000-000D-0000-FFFF-FFFF00000000}"/>
  </bookViews>
  <sheets>
    <sheet name="Summary" sheetId="2" r:id="rId1"/>
    <sheet name="Detail" sheetId="1" r:id="rId2"/>
  </sheets>
  <definedNames>
    <definedName name="_xlnm.Print_Area" localSheetId="1">Detail!$A$1:$H$116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G7" i="2"/>
  <c r="F7" i="2"/>
  <c r="C52" i="2" l="1"/>
  <c r="C40" i="2"/>
  <c r="D40" i="2"/>
  <c r="E40" i="2"/>
  <c r="F40" i="2"/>
  <c r="G40" i="2"/>
  <c r="B40" i="2"/>
  <c r="C36" i="2"/>
  <c r="D36" i="2"/>
  <c r="E36" i="2"/>
  <c r="F36" i="2"/>
  <c r="G36" i="2"/>
  <c r="B36" i="2"/>
  <c r="C32" i="2"/>
  <c r="D32" i="2"/>
  <c r="E32" i="2"/>
  <c r="F32" i="2"/>
  <c r="G32" i="2"/>
  <c r="B32" i="2"/>
  <c r="C28" i="2"/>
  <c r="D28" i="2"/>
  <c r="E28" i="2"/>
  <c r="F28" i="2"/>
  <c r="G28" i="2"/>
  <c r="B28" i="2"/>
  <c r="C24" i="2"/>
  <c r="D24" i="2"/>
  <c r="E24" i="2"/>
  <c r="F24" i="2"/>
  <c r="G24" i="2"/>
  <c r="B24" i="2"/>
  <c r="C20" i="2"/>
  <c r="D20" i="2"/>
  <c r="E20" i="2"/>
  <c r="F20" i="2"/>
  <c r="G20" i="2"/>
  <c r="B20" i="2"/>
  <c r="C16" i="2"/>
  <c r="D16" i="2"/>
  <c r="E16" i="2"/>
  <c r="F16" i="2"/>
  <c r="G16" i="2"/>
  <c r="B16" i="2"/>
  <c r="C12" i="2"/>
  <c r="D12" i="2"/>
  <c r="E12" i="2"/>
  <c r="F12" i="2"/>
  <c r="G12" i="2"/>
  <c r="B12" i="2"/>
  <c r="C8" i="2"/>
  <c r="D8" i="2"/>
  <c r="E8" i="2"/>
  <c r="F8" i="2"/>
  <c r="G8" i="2"/>
  <c r="C4" i="2"/>
  <c r="D4" i="2"/>
  <c r="E4" i="2"/>
  <c r="F4" i="2"/>
  <c r="G4" i="2"/>
  <c r="B8" i="2"/>
  <c r="B4" i="2"/>
  <c r="C45" i="2" l="1"/>
  <c r="D45" i="2"/>
  <c r="E45" i="2"/>
  <c r="F45" i="2"/>
  <c r="G45" i="2"/>
  <c r="D39" i="2"/>
  <c r="E39" i="2"/>
  <c r="F39" i="2"/>
  <c r="G39" i="2"/>
  <c r="C35" i="2"/>
  <c r="D35" i="2"/>
  <c r="E35" i="2"/>
  <c r="F35" i="2"/>
  <c r="G35" i="2"/>
  <c r="B35" i="2"/>
  <c r="C31" i="2"/>
  <c r="D31" i="2"/>
  <c r="E31" i="2"/>
  <c r="F31" i="2"/>
  <c r="G31" i="2"/>
  <c r="B31" i="2"/>
  <c r="C27" i="2"/>
  <c r="D27" i="2"/>
  <c r="E27" i="2"/>
  <c r="F27" i="2"/>
  <c r="G27" i="2"/>
  <c r="B27" i="2"/>
  <c r="C23" i="2"/>
  <c r="D23" i="2"/>
  <c r="E23" i="2"/>
  <c r="F23" i="2"/>
  <c r="G23" i="2"/>
  <c r="B23" i="2"/>
  <c r="C19" i="2"/>
  <c r="D19" i="2"/>
  <c r="E19" i="2"/>
  <c r="F19" i="2"/>
  <c r="G19" i="2"/>
  <c r="B19" i="2"/>
  <c r="C15" i="2"/>
  <c r="D15" i="2"/>
  <c r="E15" i="2"/>
  <c r="F15" i="2"/>
  <c r="G15" i="2"/>
  <c r="B15" i="2"/>
  <c r="C11" i="2"/>
  <c r="D11" i="2"/>
  <c r="E11" i="2"/>
  <c r="F11" i="2"/>
  <c r="G11" i="2"/>
  <c r="B11" i="2"/>
  <c r="C7" i="2"/>
  <c r="D7" i="2"/>
  <c r="B7" i="2"/>
  <c r="F3" i="2"/>
  <c r="G3" i="2"/>
  <c r="C3" i="2"/>
  <c r="D3" i="2"/>
  <c r="E3" i="2"/>
  <c r="B3" i="2"/>
  <c r="B5" i="2" l="1"/>
  <c r="D5" i="2"/>
  <c r="F5" i="2"/>
  <c r="B9" i="2"/>
  <c r="D9" i="2"/>
  <c r="F9" i="2"/>
  <c r="B13" i="2"/>
  <c r="D13" i="2"/>
  <c r="F13" i="2"/>
  <c r="B17" i="2"/>
  <c r="D17" i="2"/>
  <c r="F17" i="2"/>
  <c r="B21" i="2"/>
  <c r="D21" i="2"/>
  <c r="F21" i="2"/>
  <c r="B25" i="2"/>
  <c r="D25" i="2"/>
  <c r="F25" i="2"/>
  <c r="B29" i="2"/>
  <c r="D29" i="2"/>
  <c r="F29" i="2"/>
  <c r="B33" i="2"/>
  <c r="D33" i="2"/>
  <c r="F33" i="2"/>
  <c r="B37" i="2"/>
  <c r="D37" i="2"/>
  <c r="F37" i="2"/>
  <c r="D44" i="2"/>
  <c r="F44" i="2"/>
  <c r="C5" i="2"/>
  <c r="E5" i="2"/>
  <c r="G5" i="2"/>
  <c r="C9" i="2"/>
  <c r="E9" i="2"/>
  <c r="G9" i="2"/>
  <c r="C13" i="2"/>
  <c r="E13" i="2"/>
  <c r="G13" i="2"/>
  <c r="C17" i="2"/>
  <c r="E17" i="2"/>
  <c r="G17" i="2"/>
  <c r="C21" i="2"/>
  <c r="E21" i="2"/>
  <c r="G21" i="2"/>
  <c r="C25" i="2"/>
  <c r="E25" i="2"/>
  <c r="G25" i="2"/>
  <c r="C29" i="2"/>
  <c r="E29" i="2"/>
  <c r="G29" i="2"/>
  <c r="C33" i="2"/>
  <c r="E33" i="2"/>
  <c r="G33" i="2"/>
  <c r="C37" i="2"/>
  <c r="E37" i="2"/>
  <c r="G37" i="2"/>
  <c r="E44" i="2"/>
  <c r="E46" i="2" s="1"/>
  <c r="G44" i="2"/>
  <c r="G46" i="2" s="1"/>
  <c r="B51" i="2" s="1"/>
  <c r="B52" i="2" s="1"/>
  <c r="B45" i="2"/>
  <c r="E41" i="2"/>
  <c r="G41" i="2"/>
  <c r="D41" i="2"/>
  <c r="F41" i="2"/>
  <c r="F46" i="2" l="1"/>
  <c r="D46" i="2"/>
  <c r="F112" i="1"/>
  <c r="F97" i="1"/>
  <c r="F91" i="1"/>
  <c r="F85" i="1"/>
  <c r="F76" i="1"/>
  <c r="F63" i="1"/>
  <c r="F49" i="1"/>
  <c r="F38" i="1"/>
  <c r="F30" i="1"/>
  <c r="F17" i="1"/>
  <c r="F113" i="1" l="1"/>
  <c r="D112" i="1"/>
  <c r="C107" i="1"/>
  <c r="C39" i="2" s="1"/>
  <c r="B110" i="1"/>
  <c r="B39" i="2" s="1"/>
  <c r="C44" i="2" l="1"/>
  <c r="C46" i="2" s="1"/>
  <c r="C41" i="2"/>
  <c r="B44" i="2"/>
  <c r="B46" i="2" s="1"/>
  <c r="B41" i="2"/>
  <c r="G112" i="1"/>
  <c r="E112" i="1" l="1"/>
  <c r="D91" i="1" l="1"/>
  <c r="D97" i="1"/>
  <c r="D85" i="1"/>
  <c r="D76" i="1"/>
  <c r="D63" i="1"/>
  <c r="D49" i="1"/>
  <c r="D38" i="1"/>
  <c r="D30" i="1"/>
  <c r="D17" i="1"/>
  <c r="D113" i="1" l="1"/>
  <c r="G17" i="1" l="1"/>
  <c r="G30" i="1"/>
  <c r="G38" i="1"/>
  <c r="G49" i="1"/>
  <c r="G63" i="1"/>
  <c r="G76" i="1"/>
  <c r="G85" i="1"/>
  <c r="G91" i="1"/>
  <c r="G97" i="1"/>
  <c r="B112" i="1" l="1"/>
  <c r="C112" i="1"/>
  <c r="C97" i="1"/>
  <c r="C91" i="1"/>
  <c r="C85" i="1"/>
  <c r="C76" i="1"/>
  <c r="C63" i="1"/>
  <c r="C49" i="1"/>
  <c r="C38" i="1"/>
  <c r="C30" i="1"/>
  <c r="C17" i="1"/>
  <c r="C113" i="1" l="1"/>
  <c r="B97" i="1" l="1"/>
  <c r="B91" i="1"/>
  <c r="B85" i="1"/>
  <c r="B76" i="1"/>
  <c r="B63" i="1"/>
  <c r="B49" i="1"/>
  <c r="B38" i="1"/>
  <c r="B30" i="1"/>
  <c r="B17" i="1"/>
  <c r="B113" i="1" l="1"/>
  <c r="E97" i="1"/>
  <c r="E91" i="1"/>
  <c r="E85" i="1"/>
  <c r="E76" i="1"/>
  <c r="E63" i="1"/>
  <c r="E49" i="1"/>
  <c r="E38" i="1"/>
  <c r="E30" i="1"/>
  <c r="E17" i="1"/>
  <c r="E113" i="1" l="1"/>
  <c r="G113" i="1"/>
  <c r="H113" i="1" l="1"/>
</calcChain>
</file>

<file path=xl/sharedStrings.xml><?xml version="1.0" encoding="utf-8"?>
<sst xmlns="http://schemas.openxmlformats.org/spreadsheetml/2006/main" count="304" uniqueCount="130">
  <si>
    <t>Comments</t>
  </si>
  <si>
    <t>Administration</t>
  </si>
  <si>
    <t>Salaries and pensions for all staff</t>
  </si>
  <si>
    <t>Staff Recruitment</t>
  </si>
  <si>
    <t>Phone and Broadband</t>
  </si>
  <si>
    <t>Photocopier</t>
  </si>
  <si>
    <t>Insurance</t>
  </si>
  <si>
    <t>Office Equipment</t>
  </si>
  <si>
    <t>SUB TOTAL</t>
  </si>
  <si>
    <t>Civic and Democratic</t>
  </si>
  <si>
    <t>Mayoral Allowance</t>
  </si>
  <si>
    <t>Civic and Mayoral Events (expenditure)</t>
  </si>
  <si>
    <t>Civic Events (income)</t>
  </si>
  <si>
    <t>Civic Regalia</t>
  </si>
  <si>
    <t>Councillor Allowances</t>
  </si>
  <si>
    <t>Councillor Training and Travel</t>
  </si>
  <si>
    <t>Councillor IT equipment</t>
  </si>
  <si>
    <t>Elections</t>
  </si>
  <si>
    <t>Community Outreach/Christmas</t>
  </si>
  <si>
    <t>Tourism</t>
  </si>
  <si>
    <t>Totnes Guide and Website Income</t>
  </si>
  <si>
    <t>Advertising</t>
  </si>
  <si>
    <t>Guildhall</t>
  </si>
  <si>
    <t>Cleaning</t>
  </si>
  <si>
    <t>Building Maintenance</t>
  </si>
  <si>
    <t>Business Rates</t>
  </si>
  <si>
    <t>Water</t>
  </si>
  <si>
    <t>Utilities</t>
  </si>
  <si>
    <t>Equipment Maintenance</t>
  </si>
  <si>
    <t>Wedding Licence renewals and marketing</t>
  </si>
  <si>
    <t>Admissions income</t>
  </si>
  <si>
    <t>Civic Hall</t>
  </si>
  <si>
    <t>Feed in Tariff</t>
  </si>
  <si>
    <t>Licences</t>
  </si>
  <si>
    <t>Paige Adams Grant towards Caretaking, Cleaning and Management costs</t>
  </si>
  <si>
    <t>Feed in tariff income and Water refund income</t>
  </si>
  <si>
    <t>Property Maintenance</t>
  </si>
  <si>
    <t>Guildhall Cottage Maintenance</t>
  </si>
  <si>
    <t>Flat 5a Loan repay</t>
  </si>
  <si>
    <t>Flat 5a Maintenance</t>
  </si>
  <si>
    <t>Guildhall Office Maintenance</t>
  </si>
  <si>
    <t>Museum Maintenance</t>
  </si>
  <si>
    <t>Museum Rent income</t>
  </si>
  <si>
    <t>Eastgate Clock Rental</t>
  </si>
  <si>
    <t>Cemetery</t>
  </si>
  <si>
    <t>Grounds Maintenance (Grass cutting and tree work)</t>
  </si>
  <si>
    <t xml:space="preserve">Chapel </t>
  </si>
  <si>
    <t>Open Spaces</t>
  </si>
  <si>
    <t>St Marys Churchyard (Walls and trees)</t>
  </si>
  <si>
    <t>Castle Meadow Maintenance and Water</t>
  </si>
  <si>
    <t>Castle Meadow and allotments income</t>
  </si>
  <si>
    <t>Precept and Income</t>
  </si>
  <si>
    <t>Bank Charges</t>
  </si>
  <si>
    <t xml:space="preserve">Precept and Income </t>
  </si>
  <si>
    <t>Charity of Paige Adams RATE ABATEMENT</t>
  </si>
  <si>
    <t>Community Development</t>
  </si>
  <si>
    <t>Community projects SHARED SPACE and public realm</t>
  </si>
  <si>
    <t xml:space="preserve">Arts and Culture and Events </t>
  </si>
  <si>
    <t>Climate Change/Green Travel</t>
  </si>
  <si>
    <t>Reserves impact</t>
  </si>
  <si>
    <t>Visit Totnes Marketing and event sponsorship</t>
  </si>
  <si>
    <t>Subscriptions</t>
  </si>
  <si>
    <t>Professional Fees</t>
  </si>
  <si>
    <t>Website and IT</t>
  </si>
  <si>
    <t>Van Maintenance</t>
  </si>
  <si>
    <t>TMO Tools and Consumables</t>
  </si>
  <si>
    <t>Guildhall Cottage Income(£975 a month)</t>
  </si>
  <si>
    <t>21/22 YEAR END</t>
  </si>
  <si>
    <t>Actual 31st March 2022 YEAR END</t>
  </si>
  <si>
    <t>Miscellaneous income</t>
  </si>
  <si>
    <t>Equipment sales</t>
  </si>
  <si>
    <t>Staff Training, Travel and Expenses</t>
  </si>
  <si>
    <t>Weddings &amp; Hire Income</t>
  </si>
  <si>
    <t>Cleaning and supplies</t>
  </si>
  <si>
    <t xml:space="preserve">Town Clocks </t>
  </si>
  <si>
    <t>Waste collection</t>
  </si>
  <si>
    <t xml:space="preserve">Cemetery Fees Income </t>
  </si>
  <si>
    <t>General Maintenance</t>
  </si>
  <si>
    <t>Community Grants( incl. S137 Funding)</t>
  </si>
  <si>
    <t>Grant Funding/Projects Income</t>
  </si>
  <si>
    <t>Mayoral Travel</t>
  </si>
  <si>
    <t>Bank Charges/Paypal fees</t>
  </si>
  <si>
    <t>Rental Property Management Fees</t>
  </si>
  <si>
    <t>see below</t>
  </si>
  <si>
    <t>Visit Totnes Guide and Website</t>
  </si>
  <si>
    <t>Public Realm and Community Assets Projects</t>
  </si>
  <si>
    <t>Works and Maintenance (Memorials, Paths, Fences)</t>
  </si>
  <si>
    <t>Misc &amp; Marketing Civic Hall</t>
  </si>
  <si>
    <t>Investment Income</t>
  </si>
  <si>
    <t>22/23 YEAR END</t>
  </si>
  <si>
    <t>Actual 31st March 2023 YEAR END</t>
  </si>
  <si>
    <t xml:space="preserve">Community Projects </t>
  </si>
  <si>
    <t>Neighbourhood Plan</t>
  </si>
  <si>
    <t>Flat 5a Rental Income</t>
  </si>
  <si>
    <t>Office Supplies &amp; Hospitality</t>
  </si>
  <si>
    <t>TOTAL EXPENDITURE OVER INCOME</t>
  </si>
  <si>
    <t>MOVED TO COMMUNITY DEVELOPMENT Community Outreach/Christmas</t>
  </si>
  <si>
    <t>Other TIC expenditure (Post/Phone/Uniform/etc)</t>
  </si>
  <si>
    <t>Grant for boiler</t>
  </si>
  <si>
    <t>Expected year end</t>
  </si>
  <si>
    <t>23/24 YEAR END</t>
  </si>
  <si>
    <t>Actual 31st March 2024 YEAR END</t>
  </si>
  <si>
    <t>Agreed Budget</t>
  </si>
  <si>
    <t>Strategic Priorities</t>
  </si>
  <si>
    <t>Environment &amp; Public Realm</t>
  </si>
  <si>
    <t>Economy</t>
  </si>
  <si>
    <t>Community</t>
  </si>
  <si>
    <t>2024/25</t>
  </si>
  <si>
    <t>Underspend expected</t>
  </si>
  <si>
    <t>Awaiting reallocation</t>
  </si>
  <si>
    <t>Moved to Earmarked Reserves in 2024/25</t>
  </si>
  <si>
    <t>CCTV vandalism repairs of £1500 unplanned</t>
  </si>
  <si>
    <t>Budget Monitor - June 2024</t>
  </si>
  <si>
    <t>ACTUAL as of 30th June 2024</t>
  </si>
  <si>
    <t>EXPENDITURE SUBTOTAL</t>
  </si>
  <si>
    <t>INCOME SUBTOTAL</t>
  </si>
  <si>
    <t>SUB TOTAL income/expenditure</t>
  </si>
  <si>
    <t>SUMMARY OVERVIEW</t>
  </si>
  <si>
    <t>TOTAL EXPENDITURE</t>
  </si>
  <si>
    <t>TOTAL INCOME</t>
  </si>
  <si>
    <t>Please note a red total indicates a spend from general reserves</t>
  </si>
  <si>
    <t>TOTAL INCOME OVER EXPENDITURE</t>
  </si>
  <si>
    <t>General Reserves</t>
  </si>
  <si>
    <t>Earmarked Reserves</t>
  </si>
  <si>
    <t>At start of 2024/25</t>
  </si>
  <si>
    <t>Total expected reserves at end of 2024/25</t>
  </si>
  <si>
    <t>Budget Summary - June 2024</t>
  </si>
  <si>
    <t>Civic Funeral</t>
  </si>
  <si>
    <t>J Westacott funeral</t>
  </si>
  <si>
    <t>Planned spend from reserves in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</si>
</sst>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164" formatCode="&quot;£&quot;#,##0"/>
    <numFmt numFmtId="165" formatCode="#,##0_ ;[Red]\-#,##0\ "/>
    <numFmt numFmtId="166" formatCode="&quot;£&quot;#,##0.00"/>
  </numFmts>
  <fonts count="39" x14ac:knownFonts="1">
    <font>
      <sz val="11"/>
      <color theme="1"/>
      <name val="Calibri"/>
      <family val="2"/>
      <scheme val="minor"/>
    </font>
    <font>
      <b/>
      <sz val="20"/>
      <color rgb="FFFF0000"/>
      <name val="Calibri"/>
      <family val="2"/>
    </font>
    <font>
      <b/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8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2"/>
      <name val="Calibri"/>
      <family val="2"/>
    </font>
    <font>
      <i/>
      <sz val="12"/>
      <color rgb="FF548135"/>
      <name val="Calibri"/>
      <family val="2"/>
    </font>
    <font>
      <i/>
      <sz val="18"/>
      <color rgb="FF548135"/>
      <name val="Calibri"/>
      <family val="2"/>
    </font>
    <font>
      <b/>
      <sz val="16"/>
      <color rgb="FF000000"/>
      <name val="Calibri"/>
      <family val="2"/>
    </font>
    <font>
      <b/>
      <sz val="16"/>
      <color theme="1"/>
      <name val="Calibri"/>
      <family val="2"/>
    </font>
    <font>
      <sz val="9"/>
      <color rgb="FF000000"/>
      <name val="Calibri"/>
      <family val="2"/>
    </font>
    <font>
      <b/>
      <sz val="9"/>
      <color rgb="FFFF0000"/>
      <name val="Calibri"/>
      <family val="2"/>
    </font>
    <font>
      <b/>
      <i/>
      <sz val="14"/>
      <color rgb="FF000000"/>
      <name val="Calibri"/>
      <family val="2"/>
    </font>
    <font>
      <b/>
      <sz val="12"/>
      <name val="Calibri"/>
      <family val="2"/>
    </font>
    <font>
      <b/>
      <i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theme="9" tint="-0.249977111117893"/>
      <name val="Calibri"/>
      <family val="2"/>
    </font>
    <font>
      <b/>
      <sz val="12"/>
      <name val="Calibri"/>
      <family val="2"/>
      <scheme val="minor"/>
    </font>
    <font>
      <b/>
      <i/>
      <sz val="12"/>
      <color theme="9" tint="-0.249977111117893"/>
      <name val="Calibri"/>
      <family val="2"/>
    </font>
    <font>
      <b/>
      <i/>
      <sz val="16"/>
      <color rgb="FFFF0000"/>
      <name val="Calibri"/>
      <family val="2"/>
    </font>
    <font>
      <b/>
      <sz val="12"/>
      <color theme="9" tint="-0.249977111117893"/>
      <name val="Calibri"/>
      <family val="2"/>
    </font>
    <font>
      <b/>
      <sz val="11"/>
      <name val="Calibri"/>
      <family val="2"/>
    </font>
    <font>
      <sz val="12"/>
      <color rgb="FFFF0000"/>
      <name val="Calibri"/>
      <family val="2"/>
    </font>
    <font>
      <b/>
      <sz val="20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</font>
    <font>
      <b/>
      <sz val="10"/>
      <color rgb="FFC00000"/>
      <name val="Calibri"/>
      <family val="2"/>
    </font>
    <font>
      <b/>
      <sz val="14"/>
      <color rgb="FFC00000"/>
      <name val="Calibri"/>
      <family val="2"/>
    </font>
    <font>
      <sz val="12"/>
      <color rgb="FFC00000"/>
      <name val="Calibri"/>
      <family val="2"/>
    </font>
    <font>
      <sz val="10"/>
      <name val="Calibri"/>
      <family val="2"/>
      <scheme val="minor"/>
    </font>
    <font>
      <b/>
      <i/>
      <sz val="14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5E5E5"/>
        <bgColor rgb="FFE5E5E5"/>
      </patternFill>
    </fill>
    <fill>
      <patternFill patternType="solid">
        <fgColor theme="0"/>
        <bgColor theme="0"/>
      </patternFill>
    </fill>
    <fill>
      <patternFill patternType="solid">
        <fgColor rgb="FFC6E0B4"/>
        <bgColor indexed="64"/>
      </patternFill>
    </fill>
    <fill>
      <patternFill patternType="solid">
        <fgColor theme="0" tint="-0.14999847407452621"/>
        <bgColor rgb="FFE5E5E5"/>
      </patternFill>
    </fill>
    <fill>
      <patternFill patternType="gray125">
        <bgColor rgb="FFD9E1F2"/>
      </patternFill>
    </fill>
    <fill>
      <patternFill patternType="gray125">
        <bgColor rgb="FF8EA9DB"/>
      </patternFill>
    </fill>
    <fill>
      <patternFill patternType="solid">
        <fgColor theme="4" tint="0.39997558519241921"/>
        <bgColor indexed="64"/>
      </patternFill>
    </fill>
    <fill>
      <patternFill patternType="gray125">
        <bgColor theme="4" tint="0.39997558519241921"/>
      </patternFill>
    </fill>
    <fill>
      <patternFill patternType="solid">
        <fgColor theme="0" tint="-0.34998626667073579"/>
        <bgColor indexed="64"/>
      </patternFill>
    </fill>
  </fills>
  <borders count="86">
    <border>
      <left/>
      <right/>
      <top/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ck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/>
      <top style="thick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ck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6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5" fillId="0" borderId="20" xfId="0" applyFont="1" applyBorder="1" applyAlignment="1">
      <alignment vertical="center" wrapText="1"/>
    </xf>
    <xf numFmtId="1" fontId="12" fillId="6" borderId="1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3" fillId="0" borderId="25" xfId="0" applyFont="1" applyBorder="1" applyAlignment="1">
      <alignment vertical="center" wrapText="1"/>
    </xf>
    <xf numFmtId="0" fontId="19" fillId="6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1" fontId="8" fillId="6" borderId="15" xfId="0" applyNumberFormat="1" applyFont="1" applyFill="1" applyBorder="1" applyAlignment="1">
      <alignment horizontal="center" vertical="center"/>
    </xf>
    <xf numFmtId="164" fontId="8" fillId="6" borderId="15" xfId="0" applyNumberFormat="1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14" borderId="12" xfId="0" applyFont="1" applyFill="1" applyBorder="1" applyAlignment="1">
      <alignment horizontal="center" vertical="center"/>
    </xf>
    <xf numFmtId="0" fontId="3" fillId="14" borderId="19" xfId="0" applyFont="1" applyFill="1" applyBorder="1" applyAlignment="1">
      <alignment horizontal="center" vertical="center"/>
    </xf>
    <xf numFmtId="0" fontId="3" fillId="14" borderId="8" xfId="0" applyFont="1" applyFill="1" applyBorder="1" applyAlignment="1">
      <alignment horizontal="center" vertical="center"/>
    </xf>
    <xf numFmtId="0" fontId="19" fillId="14" borderId="11" xfId="0" applyFont="1" applyFill="1" applyBorder="1" applyAlignment="1">
      <alignment horizontal="center" vertical="center"/>
    </xf>
    <xf numFmtId="0" fontId="3" fillId="16" borderId="30" xfId="0" applyFont="1" applyFill="1" applyBorder="1" applyAlignment="1">
      <alignment horizontal="center" vertical="center" wrapText="1"/>
    </xf>
    <xf numFmtId="0" fontId="3" fillId="16" borderId="32" xfId="0" applyFont="1" applyFill="1" applyBorder="1" applyAlignment="1">
      <alignment horizontal="center" vertical="center"/>
    </xf>
    <xf numFmtId="0" fontId="17" fillId="16" borderId="32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8" fillId="16" borderId="34" xfId="0" applyFont="1" applyFill="1" applyBorder="1" applyAlignment="1">
      <alignment horizontal="center" vertical="center"/>
    </xf>
    <xf numFmtId="0" fontId="3" fillId="16" borderId="31" xfId="0" applyFont="1" applyFill="1" applyBorder="1" applyAlignment="1">
      <alignment horizontal="center" vertical="center"/>
    </xf>
    <xf numFmtId="0" fontId="3" fillId="16" borderId="37" xfId="0" applyFont="1" applyFill="1" applyBorder="1" applyAlignment="1">
      <alignment horizontal="center" vertical="center"/>
    </xf>
    <xf numFmtId="1" fontId="12" fillId="16" borderId="32" xfId="0" applyNumberFormat="1" applyFont="1" applyFill="1" applyBorder="1" applyAlignment="1">
      <alignment horizontal="center" vertical="center"/>
    </xf>
    <xf numFmtId="1" fontId="8" fillId="16" borderId="34" xfId="0" applyNumberFormat="1" applyFont="1" applyFill="1" applyBorder="1" applyAlignment="1">
      <alignment horizontal="center" vertical="center"/>
    </xf>
    <xf numFmtId="164" fontId="8" fillId="16" borderId="34" xfId="0" applyNumberFormat="1" applyFont="1" applyFill="1" applyBorder="1" applyAlignment="1">
      <alignment horizontal="center" vertical="center"/>
    </xf>
    <xf numFmtId="0" fontId="3" fillId="17" borderId="33" xfId="0" applyFont="1" applyFill="1" applyBorder="1" applyAlignment="1">
      <alignment horizontal="center" vertical="center"/>
    </xf>
    <xf numFmtId="0" fontId="3" fillId="17" borderId="31" xfId="0" applyFont="1" applyFill="1" applyBorder="1" applyAlignment="1">
      <alignment horizontal="center" vertical="center"/>
    </xf>
    <xf numFmtId="0" fontId="19" fillId="17" borderId="32" xfId="0" applyFont="1" applyFill="1" applyBorder="1" applyAlignment="1">
      <alignment horizontal="center" vertical="center"/>
    </xf>
    <xf numFmtId="0" fontId="17" fillId="16" borderId="31" xfId="0" applyFont="1" applyFill="1" applyBorder="1" applyAlignment="1">
      <alignment horizontal="center" vertical="center"/>
    </xf>
    <xf numFmtId="0" fontId="17" fillId="16" borderId="33" xfId="0" applyFont="1" applyFill="1" applyBorder="1" applyAlignment="1">
      <alignment horizontal="center" vertical="center"/>
    </xf>
    <xf numFmtId="0" fontId="21" fillId="16" borderId="32" xfId="0" applyFont="1" applyFill="1" applyBorder="1" applyAlignment="1">
      <alignment horizontal="center" vertical="center"/>
    </xf>
    <xf numFmtId="1" fontId="3" fillId="16" borderId="32" xfId="0" applyNumberFormat="1" applyFont="1" applyFill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vertical="center" wrapText="1"/>
    </xf>
    <xf numFmtId="0" fontId="6" fillId="2" borderId="40" xfId="0" applyFont="1" applyFill="1" applyBorder="1" applyAlignment="1">
      <alignment vertical="center" wrapText="1"/>
    </xf>
    <xf numFmtId="0" fontId="6" fillId="2" borderId="41" xfId="0" applyFont="1" applyFill="1" applyBorder="1" applyAlignment="1">
      <alignment vertical="center" wrapText="1"/>
    </xf>
    <xf numFmtId="0" fontId="20" fillId="2" borderId="41" xfId="0" applyFont="1" applyFill="1" applyBorder="1" applyAlignment="1">
      <alignment vertical="center" wrapText="1"/>
    </xf>
    <xf numFmtId="0" fontId="20" fillId="0" borderId="41" xfId="0" applyFont="1" applyBorder="1" applyAlignment="1">
      <alignment vertical="center" wrapText="1"/>
    </xf>
    <xf numFmtId="0" fontId="5" fillId="13" borderId="20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20" fillId="0" borderId="40" xfId="0" applyFont="1" applyBorder="1" applyAlignment="1">
      <alignment vertical="center" wrapText="1"/>
    </xf>
    <xf numFmtId="0" fontId="6" fillId="11" borderId="40" xfId="0" applyFont="1" applyFill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5" fillId="10" borderId="20" xfId="0" applyFont="1" applyFill="1" applyBorder="1" applyAlignment="1">
      <alignment horizontal="center" vertical="center" wrapText="1"/>
    </xf>
    <xf numFmtId="0" fontId="20" fillId="0" borderId="43" xfId="0" applyFont="1" applyBorder="1" applyAlignment="1">
      <alignment vertical="center" wrapText="1"/>
    </xf>
    <xf numFmtId="0" fontId="10" fillId="0" borderId="40" xfId="0" applyFont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6" fillId="2" borderId="42" xfId="0" applyFont="1" applyFill="1" applyBorder="1" applyAlignment="1">
      <alignment vertical="center" wrapText="1"/>
    </xf>
    <xf numFmtId="0" fontId="11" fillId="0" borderId="40" xfId="0" applyFont="1" applyBorder="1" applyAlignment="1">
      <alignment vertical="center" wrapText="1"/>
    </xf>
    <xf numFmtId="0" fontId="20" fillId="0" borderId="44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5" fillId="11" borderId="20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1" borderId="11" xfId="0" applyFont="1" applyFill="1" applyBorder="1" applyAlignment="1">
      <alignment horizontal="center" vertical="center"/>
    </xf>
    <xf numFmtId="0" fontId="2" fillId="1" borderId="4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1" borderId="9" xfId="0" applyFont="1" applyFill="1" applyBorder="1" applyAlignment="1">
      <alignment horizontal="center" vertical="center"/>
    </xf>
    <xf numFmtId="1" fontId="18" fillId="0" borderId="11" xfId="0" applyNumberFormat="1" applyFont="1" applyBorder="1" applyAlignment="1">
      <alignment horizontal="center" vertical="center"/>
    </xf>
    <xf numFmtId="0" fontId="2" fillId="1" borderId="13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18" fillId="1" borderId="11" xfId="0" applyFont="1" applyFill="1" applyBorder="1" applyAlignment="1">
      <alignment horizontal="center" vertical="center"/>
    </xf>
    <xf numFmtId="1" fontId="3" fillId="6" borderId="10" xfId="0" applyNumberFormat="1" applyFont="1" applyFill="1" applyBorder="1" applyAlignment="1">
      <alignment horizontal="center" vertical="center"/>
    </xf>
    <xf numFmtId="0" fontId="6" fillId="0" borderId="48" xfId="0" applyFont="1" applyBorder="1" applyAlignment="1">
      <alignment horizontal="left" vertical="center" wrapText="1"/>
    </xf>
    <xf numFmtId="164" fontId="25" fillId="0" borderId="0" xfId="0" applyNumberFormat="1" applyFont="1" applyAlignment="1">
      <alignment horizontal="left" vertical="center"/>
    </xf>
    <xf numFmtId="6" fontId="24" fillId="0" borderId="4" xfId="0" applyNumberFormat="1" applyFont="1" applyBorder="1" applyAlignment="1">
      <alignment horizontal="left" vertical="center" wrapText="1"/>
    </xf>
    <xf numFmtId="0" fontId="2" fillId="1" borderId="49" xfId="0" applyFont="1" applyFill="1" applyBorder="1" applyAlignment="1">
      <alignment horizontal="center" vertical="center"/>
    </xf>
    <xf numFmtId="0" fontId="3" fillId="14" borderId="50" xfId="0" applyFont="1" applyFill="1" applyBorder="1" applyAlignment="1">
      <alignment horizontal="center" vertical="center"/>
    </xf>
    <xf numFmtId="0" fontId="17" fillId="8" borderId="52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/>
    </xf>
    <xf numFmtId="0" fontId="3" fillId="8" borderId="32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 vertical="center"/>
    </xf>
    <xf numFmtId="0" fontId="8" fillId="8" borderId="34" xfId="0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3" fillId="15" borderId="31" xfId="0" applyFont="1" applyFill="1" applyBorder="1" applyAlignment="1">
      <alignment horizontal="center" vertical="center"/>
    </xf>
    <xf numFmtId="0" fontId="3" fillId="15" borderId="33" xfId="0" applyFont="1" applyFill="1" applyBorder="1" applyAlignment="1">
      <alignment horizontal="center" vertical="center"/>
    </xf>
    <xf numFmtId="1" fontId="12" fillId="8" borderId="32" xfId="0" applyNumberFormat="1" applyFont="1" applyFill="1" applyBorder="1" applyAlignment="1">
      <alignment horizontal="center" vertical="center"/>
    </xf>
    <xf numFmtId="1" fontId="3" fillId="8" borderId="32" xfId="0" applyNumberFormat="1" applyFont="1" applyFill="1" applyBorder="1" applyAlignment="1">
      <alignment horizontal="center" vertical="center"/>
    </xf>
    <xf numFmtId="1" fontId="8" fillId="8" borderId="34" xfId="0" applyNumberFormat="1" applyFont="1" applyFill="1" applyBorder="1" applyAlignment="1">
      <alignment horizontal="center" vertical="center"/>
    </xf>
    <xf numFmtId="0" fontId="19" fillId="15" borderId="32" xfId="0" applyFont="1" applyFill="1" applyBorder="1" applyAlignment="1">
      <alignment horizontal="center" vertical="center"/>
    </xf>
    <xf numFmtId="0" fontId="19" fillId="8" borderId="32" xfId="0" applyFont="1" applyFill="1" applyBorder="1" applyAlignment="1">
      <alignment horizontal="center" vertical="center"/>
    </xf>
    <xf numFmtId="164" fontId="8" fillId="8" borderId="34" xfId="0" applyNumberFormat="1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" fontId="12" fillId="0" borderId="32" xfId="0" applyNumberFormat="1" applyFont="1" applyBorder="1" applyAlignment="1">
      <alignment horizontal="center" vertical="center"/>
    </xf>
    <xf numFmtId="1" fontId="3" fillId="0" borderId="32" xfId="0" applyNumberFormat="1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1" fontId="3" fillId="17" borderId="35" xfId="0" applyNumberFormat="1" applyFont="1" applyFill="1" applyBorder="1" applyAlignment="1">
      <alignment horizontal="center" vertical="center"/>
    </xf>
    <xf numFmtId="0" fontId="3" fillId="1" borderId="31" xfId="0" applyFont="1" applyFill="1" applyBorder="1" applyAlignment="1">
      <alignment horizontal="center" vertical="center"/>
    </xf>
    <xf numFmtId="0" fontId="3" fillId="1" borderId="33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 wrapText="1"/>
    </xf>
    <xf numFmtId="0" fontId="19" fillId="6" borderId="54" xfId="0" applyFont="1" applyFill="1" applyBorder="1" applyAlignment="1">
      <alignment horizontal="center" vertical="center"/>
    </xf>
    <xf numFmtId="0" fontId="3" fillId="16" borderId="54" xfId="0" applyFont="1" applyFill="1" applyBorder="1" applyAlignment="1">
      <alignment horizontal="center" vertical="center" wrapText="1"/>
    </xf>
    <xf numFmtId="0" fontId="17" fillId="8" borderId="54" xfId="0" applyFont="1" applyFill="1" applyBorder="1" applyAlignment="1">
      <alignment horizontal="center" vertical="center" wrapText="1"/>
    </xf>
    <xf numFmtId="0" fontId="18" fillId="1" borderId="12" xfId="0" applyFont="1" applyFill="1" applyBorder="1" applyAlignment="1">
      <alignment horizontal="center" vertical="center"/>
    </xf>
    <xf numFmtId="0" fontId="18" fillId="1" borderId="54" xfId="0" applyFont="1" applyFill="1" applyBorder="1" applyAlignment="1">
      <alignment horizontal="center" vertical="center"/>
    </xf>
    <xf numFmtId="0" fontId="17" fillId="1" borderId="54" xfId="0" applyFont="1" applyFill="1" applyBorder="1" applyAlignment="1">
      <alignment horizontal="center" vertical="center" wrapText="1"/>
    </xf>
    <xf numFmtId="0" fontId="19" fillId="14" borderId="9" xfId="0" applyFont="1" applyFill="1" applyBorder="1" applyAlignment="1">
      <alignment horizontal="center" vertical="center"/>
    </xf>
    <xf numFmtId="1" fontId="3" fillId="17" borderId="33" xfId="0" applyNumberFormat="1" applyFont="1" applyFill="1" applyBorder="1" applyAlignment="1">
      <alignment horizontal="center" vertical="center"/>
    </xf>
    <xf numFmtId="0" fontId="3" fillId="17" borderId="31" xfId="0" applyFont="1" applyFill="1" applyBorder="1" applyAlignment="1">
      <alignment horizontal="center" vertical="center" wrapText="1"/>
    </xf>
    <xf numFmtId="0" fontId="17" fillId="15" borderId="31" xfId="0" applyFont="1" applyFill="1" applyBorder="1" applyAlignment="1">
      <alignment horizontal="center" vertical="center" wrapText="1"/>
    </xf>
    <xf numFmtId="0" fontId="17" fillId="17" borderId="31" xfId="0" applyFont="1" applyFill="1" applyBorder="1" applyAlignment="1">
      <alignment horizontal="center" vertical="center" wrapText="1"/>
    </xf>
    <xf numFmtId="1" fontId="17" fillId="17" borderId="31" xfId="0" applyNumberFormat="1" applyFont="1" applyFill="1" applyBorder="1" applyAlignment="1">
      <alignment horizontal="center" vertical="center" wrapText="1"/>
    </xf>
    <xf numFmtId="0" fontId="3" fillId="17" borderId="51" xfId="0" applyFont="1" applyFill="1" applyBorder="1" applyAlignment="1">
      <alignment horizontal="center" vertical="center"/>
    </xf>
    <xf numFmtId="0" fontId="3" fillId="15" borderId="51" xfId="0" applyFont="1" applyFill="1" applyBorder="1" applyAlignment="1">
      <alignment horizontal="center" vertical="center"/>
    </xf>
    <xf numFmtId="0" fontId="2" fillId="1" borderId="45" xfId="0" applyFont="1" applyFill="1" applyBorder="1" applyAlignment="1">
      <alignment horizontal="center" vertical="center"/>
    </xf>
    <xf numFmtId="0" fontId="3" fillId="1" borderId="36" xfId="0" applyFont="1" applyFill="1" applyBorder="1" applyAlignment="1">
      <alignment horizontal="center" vertical="center"/>
    </xf>
    <xf numFmtId="0" fontId="3" fillId="14" borderId="16" xfId="0" applyFont="1" applyFill="1" applyBorder="1" applyAlignment="1">
      <alignment horizontal="center" vertical="center"/>
    </xf>
    <xf numFmtId="0" fontId="3" fillId="17" borderId="36" xfId="0" applyFont="1" applyFill="1" applyBorder="1" applyAlignment="1">
      <alignment horizontal="center" vertical="center"/>
    </xf>
    <xf numFmtId="0" fontId="3" fillId="15" borderId="36" xfId="0" applyFont="1" applyFill="1" applyBorder="1" applyAlignment="1">
      <alignment horizontal="center" vertical="center"/>
    </xf>
    <xf numFmtId="0" fontId="6" fillId="0" borderId="55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26" fillId="0" borderId="55" xfId="0" applyFont="1" applyBorder="1" applyAlignment="1">
      <alignment vertical="center" wrapText="1"/>
    </xf>
    <xf numFmtId="165" fontId="3" fillId="16" borderId="54" xfId="0" applyNumberFormat="1" applyFont="1" applyFill="1" applyBorder="1" applyAlignment="1">
      <alignment horizontal="center" vertical="center" wrapText="1"/>
    </xf>
    <xf numFmtId="0" fontId="27" fillId="2" borderId="57" xfId="0" applyFont="1" applyFill="1" applyBorder="1" applyAlignment="1">
      <alignment horizontal="center" vertical="center" wrapText="1"/>
    </xf>
    <xf numFmtId="0" fontId="28" fillId="3" borderId="58" xfId="0" applyFont="1" applyFill="1" applyBorder="1" applyAlignment="1">
      <alignment horizontal="center" vertical="center" wrapText="1"/>
    </xf>
    <xf numFmtId="0" fontId="30" fillId="0" borderId="0" xfId="0" applyFont="1"/>
    <xf numFmtId="0" fontId="17" fillId="5" borderId="62" xfId="0" applyFont="1" applyFill="1" applyBorder="1" applyAlignment="1">
      <alignment horizontal="center" vertical="center" wrapText="1"/>
    </xf>
    <xf numFmtId="0" fontId="28" fillId="5" borderId="45" xfId="0" applyFont="1" applyFill="1" applyBorder="1" applyAlignment="1">
      <alignment horizontal="left" vertical="center" wrapText="1"/>
    </xf>
    <xf numFmtId="0" fontId="29" fillId="6" borderId="21" xfId="0" applyFont="1" applyFill="1" applyBorder="1" applyAlignment="1">
      <alignment horizontal="center" vertical="center" wrapText="1"/>
    </xf>
    <xf numFmtId="0" fontId="29" fillId="8" borderId="52" xfId="0" applyFont="1" applyFill="1" applyBorder="1" applyAlignment="1">
      <alignment horizontal="center" vertical="center" wrapText="1"/>
    </xf>
    <xf numFmtId="0" fontId="29" fillId="16" borderId="30" xfId="0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/>
    </xf>
    <xf numFmtId="0" fontId="9" fillId="0" borderId="63" xfId="0" applyFont="1" applyBorder="1" applyAlignment="1">
      <alignment vertical="center" wrapText="1"/>
    </xf>
    <xf numFmtId="0" fontId="29" fillId="0" borderId="13" xfId="0" applyFont="1" applyBorder="1" applyAlignment="1">
      <alignment horizontal="center" vertical="center"/>
    </xf>
    <xf numFmtId="0" fontId="17" fillId="0" borderId="64" xfId="0" applyFont="1" applyBorder="1" applyAlignment="1">
      <alignment vertical="center" wrapText="1"/>
    </xf>
    <xf numFmtId="0" fontId="28" fillId="0" borderId="15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17" fillId="13" borderId="64" xfId="0" applyFont="1" applyFill="1" applyBorder="1" applyAlignment="1">
      <alignment horizontal="center" vertical="center" wrapText="1"/>
    </xf>
    <xf numFmtId="0" fontId="31" fillId="0" borderId="0" xfId="0" applyFont="1"/>
    <xf numFmtId="0" fontId="17" fillId="10" borderId="64" xfId="0" applyFont="1" applyFill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/>
    </xf>
    <xf numFmtId="1" fontId="28" fillId="0" borderId="13" xfId="0" applyNumberFormat="1" applyFont="1" applyBorder="1" applyAlignment="1">
      <alignment horizontal="center" vertical="center"/>
    </xf>
    <xf numFmtId="1" fontId="29" fillId="0" borderId="13" xfId="0" applyNumberFormat="1" applyFont="1" applyBorder="1" applyAlignment="1">
      <alignment horizontal="center" vertical="center"/>
    </xf>
    <xf numFmtId="1" fontId="28" fillId="0" borderId="15" xfId="0" applyNumberFormat="1" applyFont="1" applyBorder="1" applyAlignment="1">
      <alignment horizontal="center" vertical="center"/>
    </xf>
    <xf numFmtId="1" fontId="29" fillId="0" borderId="15" xfId="0" applyNumberFormat="1" applyFont="1" applyBorder="1" applyAlignment="1">
      <alignment horizontal="center" vertical="center"/>
    </xf>
    <xf numFmtId="1" fontId="29" fillId="0" borderId="65" xfId="0" applyNumberFormat="1" applyFont="1" applyBorder="1" applyAlignment="1">
      <alignment horizontal="center" vertical="center"/>
    </xf>
    <xf numFmtId="0" fontId="17" fillId="0" borderId="66" xfId="0" applyFont="1" applyBorder="1" applyAlignment="1">
      <alignment vertical="center" wrapText="1"/>
    </xf>
    <xf numFmtId="1" fontId="28" fillId="0" borderId="67" xfId="0" applyNumberFormat="1" applyFont="1" applyBorder="1" applyAlignment="1">
      <alignment horizontal="center" vertical="center"/>
    </xf>
    <xf numFmtId="1" fontId="29" fillId="0" borderId="67" xfId="0" applyNumberFormat="1" applyFont="1" applyBorder="1" applyAlignment="1">
      <alignment horizontal="center" vertical="center"/>
    </xf>
    <xf numFmtId="1" fontId="29" fillId="0" borderId="68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1" fontId="28" fillId="0" borderId="0" xfId="0" applyNumberFormat="1" applyFont="1" applyAlignment="1">
      <alignment horizontal="center" vertical="center"/>
    </xf>
    <xf numFmtId="1" fontId="29" fillId="0" borderId="0" xfId="0" applyNumberFormat="1" applyFont="1" applyAlignment="1">
      <alignment horizontal="center" vertical="center"/>
    </xf>
    <xf numFmtId="0" fontId="29" fillId="18" borderId="69" xfId="0" applyFont="1" applyFill="1" applyBorder="1" applyAlignment="1">
      <alignment vertical="center" wrapText="1"/>
    </xf>
    <xf numFmtId="0" fontId="28" fillId="18" borderId="70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29" fillId="16" borderId="71" xfId="0" applyFont="1" applyFill="1" applyBorder="1" applyAlignment="1">
      <alignment horizontal="center" vertical="center" wrapText="1"/>
    </xf>
    <xf numFmtId="0" fontId="32" fillId="0" borderId="0" xfId="0" applyFont="1"/>
    <xf numFmtId="0" fontId="17" fillId="0" borderId="72" xfId="0" applyFont="1" applyBorder="1" applyAlignment="1">
      <alignment vertical="center" wrapText="1"/>
    </xf>
    <xf numFmtId="0" fontId="17" fillId="0" borderId="74" xfId="0" applyFont="1" applyBorder="1" applyAlignment="1">
      <alignment vertical="center" wrapText="1"/>
    </xf>
    <xf numFmtId="0" fontId="33" fillId="0" borderId="69" xfId="0" applyFont="1" applyBorder="1" applyAlignment="1">
      <alignment vertical="center" wrapText="1"/>
    </xf>
    <xf numFmtId="0" fontId="37" fillId="0" borderId="0" xfId="0" applyFont="1"/>
    <xf numFmtId="166" fontId="37" fillId="0" borderId="0" xfId="0" applyNumberFormat="1" applyFont="1"/>
    <xf numFmtId="164" fontId="28" fillId="0" borderId="73" xfId="0" applyNumberFormat="1" applyFont="1" applyBorder="1" applyAlignment="1">
      <alignment horizontal="center" vertical="center"/>
    </xf>
    <xf numFmtId="164" fontId="29" fillId="0" borderId="73" xfId="0" applyNumberFormat="1" applyFont="1" applyBorder="1" applyAlignment="1">
      <alignment horizontal="center" vertical="center"/>
    </xf>
    <xf numFmtId="164" fontId="28" fillId="0" borderId="75" xfId="0" applyNumberFormat="1" applyFont="1" applyBorder="1" applyAlignment="1">
      <alignment horizontal="center" vertical="center"/>
    </xf>
    <xf numFmtId="164" fontId="28" fillId="0" borderId="76" xfId="0" applyNumberFormat="1" applyFont="1" applyBorder="1" applyAlignment="1">
      <alignment horizontal="center" vertical="center"/>
    </xf>
    <xf numFmtId="164" fontId="34" fillId="0" borderId="76" xfId="0" applyNumberFormat="1" applyFont="1" applyBorder="1" applyAlignment="1">
      <alignment horizontal="center" vertical="center"/>
    </xf>
    <xf numFmtId="164" fontId="35" fillId="0" borderId="76" xfId="0" applyNumberFormat="1" applyFont="1" applyBorder="1" applyAlignment="1">
      <alignment horizontal="center" vertical="center"/>
    </xf>
    <xf numFmtId="164" fontId="29" fillId="0" borderId="76" xfId="0" applyNumberFormat="1" applyFont="1" applyBorder="1" applyAlignment="1">
      <alignment horizontal="center" vertical="center"/>
    </xf>
    <xf numFmtId="164" fontId="29" fillId="0" borderId="75" xfId="0" applyNumberFormat="1" applyFont="1" applyBorder="1" applyAlignment="1">
      <alignment horizontal="center" vertical="center"/>
    </xf>
    <xf numFmtId="0" fontId="12" fillId="3" borderId="22" xfId="0" applyFont="1" applyFill="1" applyBorder="1" applyAlignment="1">
      <alignment vertical="center" wrapText="1"/>
    </xf>
    <xf numFmtId="6" fontId="16" fillId="0" borderId="2" xfId="0" applyNumberFormat="1" applyFont="1" applyBorder="1" applyAlignment="1">
      <alignment vertical="center"/>
    </xf>
    <xf numFmtId="164" fontId="8" fillId="7" borderId="28" xfId="0" applyNumberFormat="1" applyFont="1" applyFill="1" applyBorder="1" applyAlignment="1">
      <alignment vertic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164" fontId="16" fillId="0" borderId="26" xfId="0" applyNumberFormat="1" applyFont="1" applyBorder="1" applyAlignment="1">
      <alignment vertical="center"/>
    </xf>
    <xf numFmtId="164" fontId="8" fillId="7" borderId="29" xfId="0" applyNumberFormat="1" applyFont="1" applyFill="1" applyBorder="1" applyAlignment="1">
      <alignment vertical="center"/>
    </xf>
    <xf numFmtId="6" fontId="38" fillId="0" borderId="56" xfId="0" applyNumberFormat="1" applyFont="1" applyBorder="1" applyAlignment="1">
      <alignment vertical="center"/>
    </xf>
    <xf numFmtId="6" fontId="38" fillId="0" borderId="26" xfId="0" applyNumberFormat="1" applyFont="1" applyBorder="1" applyAlignment="1">
      <alignment vertical="center"/>
    </xf>
    <xf numFmtId="6" fontId="38" fillId="0" borderId="78" xfId="0" applyNumberFormat="1" applyFont="1" applyBorder="1" applyAlignment="1">
      <alignment vertical="center"/>
    </xf>
    <xf numFmtId="6" fontId="38" fillId="0" borderId="29" xfId="0" applyNumberFormat="1" applyFont="1" applyBorder="1" applyAlignment="1">
      <alignment vertical="center"/>
    </xf>
    <xf numFmtId="0" fontId="2" fillId="5" borderId="15" xfId="0" applyFont="1" applyFill="1" applyBorder="1" applyAlignment="1">
      <alignment horizontal="left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17" fillId="8" borderId="34" xfId="0" applyFont="1" applyFill="1" applyBorder="1" applyAlignment="1">
      <alignment horizontal="center" vertical="center" wrapText="1"/>
    </xf>
    <xf numFmtId="0" fontId="3" fillId="16" borderId="34" xfId="0" applyFont="1" applyFill="1" applyBorder="1" applyAlignment="1">
      <alignment horizontal="center" vertical="center" wrapText="1"/>
    </xf>
    <xf numFmtId="0" fontId="9" fillId="2" borderId="79" xfId="0" applyFont="1" applyFill="1" applyBorder="1" applyAlignment="1">
      <alignment vertical="center" wrapText="1"/>
    </xf>
    <xf numFmtId="0" fontId="7" fillId="2" borderId="55" xfId="0" applyFont="1" applyFill="1" applyBorder="1" applyAlignment="1">
      <alignment horizontal="left" vertical="center" wrapText="1"/>
    </xf>
    <xf numFmtId="0" fontId="9" fillId="2" borderId="55" xfId="0" applyFont="1" applyFill="1" applyBorder="1" applyAlignment="1">
      <alignment vertical="center" wrapText="1"/>
    </xf>
    <xf numFmtId="0" fontId="6" fillId="2" borderId="55" xfId="0" applyFont="1" applyFill="1" applyBorder="1" applyAlignment="1">
      <alignment horizontal="left" vertical="center"/>
    </xf>
    <xf numFmtId="0" fontId="7" fillId="2" borderId="55" xfId="0" applyFont="1" applyFill="1" applyBorder="1" applyAlignment="1">
      <alignment vertical="center" wrapText="1"/>
    </xf>
    <xf numFmtId="0" fontId="5" fillId="0" borderId="55" xfId="0" applyFont="1" applyBorder="1" applyAlignment="1">
      <alignment vertical="center" wrapText="1"/>
    </xf>
    <xf numFmtId="0" fontId="6" fillId="0" borderId="55" xfId="0" applyFont="1" applyBorder="1"/>
    <xf numFmtId="0" fontId="6" fillId="2" borderId="55" xfId="0" applyFont="1" applyFill="1" applyBorder="1" applyAlignment="1">
      <alignment vertical="center" wrapText="1"/>
    </xf>
    <xf numFmtId="0" fontId="5" fillId="2" borderId="55" xfId="0" applyFont="1" applyFill="1" applyBorder="1" applyAlignment="1">
      <alignment vertical="center" wrapText="1"/>
    </xf>
    <xf numFmtId="0" fontId="9" fillId="0" borderId="55" xfId="0" applyFont="1" applyBorder="1" applyAlignment="1">
      <alignment vertical="center" wrapText="1"/>
    </xf>
    <xf numFmtId="0" fontId="6" fillId="2" borderId="80" xfId="0" applyFont="1" applyFill="1" applyBorder="1" applyAlignment="1">
      <alignment vertical="center" wrapText="1"/>
    </xf>
    <xf numFmtId="0" fontId="18" fillId="2" borderId="15" xfId="0" applyFont="1" applyFill="1" applyBorder="1" applyAlignment="1">
      <alignment horizontal="center" vertical="center"/>
    </xf>
    <xf numFmtId="0" fontId="13" fillId="0" borderId="20" xfId="0" applyFont="1" applyBorder="1" applyAlignment="1">
      <alignment vertical="center" wrapText="1"/>
    </xf>
    <xf numFmtId="164" fontId="22" fillId="0" borderId="15" xfId="0" applyNumberFormat="1" applyFont="1" applyBorder="1" applyAlignment="1">
      <alignment horizontal="center" vertical="center"/>
    </xf>
    <xf numFmtId="164" fontId="23" fillId="6" borderId="15" xfId="0" applyNumberFormat="1" applyFont="1" applyFill="1" applyBorder="1" applyAlignment="1">
      <alignment horizontal="center" vertical="center"/>
    </xf>
    <xf numFmtId="164" fontId="23" fillId="12" borderId="34" xfId="0" applyNumberFormat="1" applyFont="1" applyFill="1" applyBorder="1" applyAlignment="1">
      <alignment horizontal="center" vertical="center"/>
    </xf>
    <xf numFmtId="164" fontId="23" fillId="9" borderId="34" xfId="0" applyNumberFormat="1" applyFont="1" applyFill="1" applyBorder="1" applyAlignment="1">
      <alignment horizontal="center" vertical="center"/>
    </xf>
    <xf numFmtId="0" fontId="6" fillId="0" borderId="81" xfId="0" applyFont="1" applyBorder="1" applyAlignment="1">
      <alignment vertical="center" wrapText="1"/>
    </xf>
    <xf numFmtId="0" fontId="6" fillId="0" borderId="82" xfId="0" applyFont="1" applyBorder="1" applyAlignment="1">
      <alignment vertical="center" wrapText="1"/>
    </xf>
    <xf numFmtId="0" fontId="20" fillId="0" borderId="82" xfId="0" applyFont="1" applyBorder="1" applyAlignment="1">
      <alignment vertical="center" wrapText="1"/>
    </xf>
    <xf numFmtId="0" fontId="20" fillId="0" borderId="83" xfId="0" applyFont="1" applyBorder="1" applyAlignment="1">
      <alignment vertical="center" wrapText="1"/>
    </xf>
    <xf numFmtId="0" fontId="20" fillId="0" borderId="84" xfId="0" applyFont="1" applyBorder="1" applyAlignment="1">
      <alignment vertical="center" wrapText="1"/>
    </xf>
    <xf numFmtId="0" fontId="3" fillId="1" borderId="32" xfId="0" applyFont="1" applyFill="1" applyBorder="1" applyAlignment="1">
      <alignment horizontal="center" vertical="center"/>
    </xf>
    <xf numFmtId="0" fontId="36" fillId="0" borderId="77" xfId="0" applyFont="1" applyBorder="1" applyAlignment="1">
      <alignment horizontal="center" vertical="center" wrapText="1"/>
    </xf>
    <xf numFmtId="0" fontId="29" fillId="4" borderId="59" xfId="0" applyFont="1" applyFill="1" applyBorder="1" applyAlignment="1">
      <alignment horizontal="center" vertical="center" wrapText="1"/>
    </xf>
    <xf numFmtId="0" fontId="29" fillId="4" borderId="60" xfId="0" applyFont="1" applyFill="1" applyBorder="1" applyAlignment="1">
      <alignment horizontal="center" vertical="center" wrapText="1"/>
    </xf>
    <xf numFmtId="0" fontId="29" fillId="4" borderId="6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8" borderId="53" xfId="0" applyFont="1" applyFill="1" applyBorder="1" applyAlignment="1">
      <alignment horizontal="center" vertical="center"/>
    </xf>
    <xf numFmtId="0" fontId="3" fillId="8" borderId="31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3" fillId="6" borderId="53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/>
    </xf>
    <xf numFmtId="0" fontId="3" fillId="16" borderId="53" xfId="0" applyFont="1" applyFill="1" applyBorder="1" applyAlignment="1">
      <alignment horizontal="center" vertical="center"/>
    </xf>
    <xf numFmtId="0" fontId="3" fillId="16" borderId="31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3" fillId="16" borderId="36" xfId="0" applyFont="1" applyFill="1" applyBorder="1" applyAlignment="1">
      <alignment horizontal="center" vertical="center"/>
    </xf>
    <xf numFmtId="0" fontId="29" fillId="8" borderId="85" xfId="0" applyFont="1" applyFill="1" applyBorder="1" applyAlignment="1">
      <alignment horizontal="center" vertical="center" wrapText="1"/>
    </xf>
    <xf numFmtId="0" fontId="28" fillId="5" borderId="1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4BC52-1246-4AEE-B46A-67999675A6FD}">
  <sheetPr>
    <pageSetUpPr fitToPage="1"/>
  </sheetPr>
  <dimension ref="A1:G52"/>
  <sheetViews>
    <sheetView tabSelected="1" topLeftCell="A23" zoomScaleNormal="100" workbookViewId="0">
      <selection activeCell="B26" sqref="B26:D26"/>
    </sheetView>
  </sheetViews>
  <sheetFormatPr defaultColWidth="8.7109375" defaultRowHeight="18.75" x14ac:dyDescent="0.3"/>
  <cols>
    <col min="1" max="1" width="58" style="158" customWidth="1"/>
    <col min="2" max="4" width="18.85546875" style="194" bestFit="1" customWidth="1"/>
    <col min="5" max="6" width="19.42578125" style="190" customWidth="1"/>
    <col min="7" max="7" width="19.7109375" style="190" customWidth="1"/>
    <col min="8" max="16384" width="8.7109375" style="158"/>
  </cols>
  <sheetData>
    <row r="1" spans="1:7" ht="27" thickBot="1" x14ac:dyDescent="0.3">
      <c r="A1" s="156" t="s">
        <v>126</v>
      </c>
      <c r="B1" s="157" t="s">
        <v>67</v>
      </c>
      <c r="C1" s="157" t="s">
        <v>89</v>
      </c>
      <c r="D1" s="157" t="s">
        <v>100</v>
      </c>
      <c r="E1" s="243" t="s">
        <v>107</v>
      </c>
      <c r="F1" s="244"/>
      <c r="G1" s="245"/>
    </row>
    <row r="2" spans="1:7" ht="38.25" thickBot="1" x14ac:dyDescent="0.3">
      <c r="A2" s="159" t="s">
        <v>1</v>
      </c>
      <c r="B2" s="160" t="s">
        <v>68</v>
      </c>
      <c r="C2" s="160" t="s">
        <v>90</v>
      </c>
      <c r="D2" s="160" t="s">
        <v>101</v>
      </c>
      <c r="E2" s="161" t="s">
        <v>102</v>
      </c>
      <c r="F2" s="162" t="s">
        <v>113</v>
      </c>
      <c r="G2" s="163" t="s">
        <v>99</v>
      </c>
    </row>
    <row r="3" spans="1:7" ht="19.5" thickTop="1" x14ac:dyDescent="0.25">
      <c r="A3" s="165" t="s">
        <v>114</v>
      </c>
      <c r="B3" s="164">
        <f>SUM(Detail!B3:B15)</f>
        <v>378944</v>
      </c>
      <c r="C3" s="164">
        <f>SUM(Detail!C3:C15)</f>
        <v>413547</v>
      </c>
      <c r="D3" s="164">
        <f>SUM(Detail!D3:D15)</f>
        <v>451177</v>
      </c>
      <c r="E3" s="166">
        <f>SUM(Detail!E3:E15)</f>
        <v>442922</v>
      </c>
      <c r="F3" s="166">
        <f>SUM(Detail!F3:F15)</f>
        <v>129972</v>
      </c>
      <c r="G3" s="166">
        <f>SUM(Detail!G3:G15)</f>
        <v>442922</v>
      </c>
    </row>
    <row r="4" spans="1:7" ht="19.5" thickBot="1" x14ac:dyDescent="0.3">
      <c r="A4" s="165" t="s">
        <v>115</v>
      </c>
      <c r="B4" s="164">
        <f>-Detail!B16</f>
        <v>40</v>
      </c>
      <c r="C4" s="164">
        <f>-Detail!C16</f>
        <v>180</v>
      </c>
      <c r="D4" s="164">
        <f>-Detail!D16</f>
        <v>102</v>
      </c>
      <c r="E4" s="166">
        <f>-Detail!E16</f>
        <v>0</v>
      </c>
      <c r="F4" s="166">
        <f>-Detail!F16</f>
        <v>0</v>
      </c>
      <c r="G4" s="166">
        <f>-Detail!G16</f>
        <v>0</v>
      </c>
    </row>
    <row r="5" spans="1:7" ht="20.25" thickTop="1" thickBot="1" x14ac:dyDescent="0.3">
      <c r="A5" s="167" t="s">
        <v>116</v>
      </c>
      <c r="B5" s="168">
        <f>SUM(B4-B3)</f>
        <v>-378904</v>
      </c>
      <c r="C5" s="168">
        <f t="shared" ref="C5:G5" si="0">SUM(C4-C3)</f>
        <v>-413367</v>
      </c>
      <c r="D5" s="168">
        <f t="shared" si="0"/>
        <v>-451075</v>
      </c>
      <c r="E5" s="169">
        <f t="shared" si="0"/>
        <v>-442922</v>
      </c>
      <c r="F5" s="169">
        <f t="shared" si="0"/>
        <v>-129972</v>
      </c>
      <c r="G5" s="169">
        <f t="shared" si="0"/>
        <v>-442922</v>
      </c>
    </row>
    <row r="6" spans="1:7" ht="39" thickTop="1" thickBot="1" x14ac:dyDescent="0.3">
      <c r="A6" s="170" t="s">
        <v>9</v>
      </c>
      <c r="B6" s="160" t="s">
        <v>68</v>
      </c>
      <c r="C6" s="160" t="s">
        <v>90</v>
      </c>
      <c r="D6" s="160" t="s">
        <v>101</v>
      </c>
      <c r="E6" s="161" t="s">
        <v>102</v>
      </c>
      <c r="F6" s="162" t="s">
        <v>113</v>
      </c>
      <c r="G6" s="163" t="s">
        <v>99</v>
      </c>
    </row>
    <row r="7" spans="1:7" ht="19.5" thickTop="1" x14ac:dyDescent="0.25">
      <c r="A7" s="165" t="s">
        <v>114</v>
      </c>
      <c r="B7" s="164">
        <f>SUM(Detail!B19:B20)+SUM(Detail!B23:B29)</f>
        <v>19114</v>
      </c>
      <c r="C7" s="164">
        <f>SUM(Detail!C19:C20)+SUM(Detail!C23:C29)</f>
        <v>12074</v>
      </c>
      <c r="D7" s="164">
        <f>SUM(Detail!D19:D20)+SUM(Detail!D23:D29)</f>
        <v>8601</v>
      </c>
      <c r="E7" s="166">
        <f>SUM(Detail!E19:E21)+SUM(Detail!E23:E29)</f>
        <v>20580</v>
      </c>
      <c r="F7" s="166">
        <f>SUM(Detail!F19:F21)+SUM(Detail!F23:F29)</f>
        <v>1175</v>
      </c>
      <c r="G7" s="166">
        <f>SUM(Detail!G19:G21)+SUM(Detail!G23:G29)</f>
        <v>21391</v>
      </c>
    </row>
    <row r="8" spans="1:7" ht="19.5" thickBot="1" x14ac:dyDescent="0.3">
      <c r="A8" s="165" t="s">
        <v>115</v>
      </c>
      <c r="B8" s="164">
        <f>-Detail!B22</f>
        <v>0</v>
      </c>
      <c r="C8" s="164">
        <f>-Detail!C22</f>
        <v>717</v>
      </c>
      <c r="D8" s="164">
        <f>-Detail!D22</f>
        <v>667</v>
      </c>
      <c r="E8" s="166">
        <f>-Detail!E22</f>
        <v>0</v>
      </c>
      <c r="F8" s="166">
        <f>-Detail!F22</f>
        <v>0</v>
      </c>
      <c r="G8" s="166">
        <f>-Detail!G22</f>
        <v>0</v>
      </c>
    </row>
    <row r="9" spans="1:7" ht="20.25" thickTop="1" thickBot="1" x14ac:dyDescent="0.3">
      <c r="A9" s="167" t="s">
        <v>116</v>
      </c>
      <c r="B9" s="168">
        <f>SUM(B8-B7)</f>
        <v>-19114</v>
      </c>
      <c r="C9" s="168">
        <f>SUM(C8-C7)</f>
        <v>-11357</v>
      </c>
      <c r="D9" s="168">
        <f t="shared" ref="D9:G9" si="1">SUM(D8-D7)</f>
        <v>-7934</v>
      </c>
      <c r="E9" s="169">
        <f t="shared" si="1"/>
        <v>-20580</v>
      </c>
      <c r="F9" s="169">
        <f t="shared" si="1"/>
        <v>-1175</v>
      </c>
      <c r="G9" s="169">
        <f t="shared" si="1"/>
        <v>-21391</v>
      </c>
    </row>
    <row r="10" spans="1:7" ht="39" thickTop="1" thickBot="1" x14ac:dyDescent="0.3">
      <c r="A10" s="170" t="s">
        <v>19</v>
      </c>
      <c r="B10" s="160" t="s">
        <v>68</v>
      </c>
      <c r="C10" s="160" t="s">
        <v>90</v>
      </c>
      <c r="D10" s="160" t="s">
        <v>101</v>
      </c>
      <c r="E10" s="161" t="s">
        <v>102</v>
      </c>
      <c r="F10" s="162" t="s">
        <v>113</v>
      </c>
      <c r="G10" s="163" t="s">
        <v>99</v>
      </c>
    </row>
    <row r="11" spans="1:7" ht="19.5" thickTop="1" x14ac:dyDescent="0.25">
      <c r="A11" s="165" t="s">
        <v>114</v>
      </c>
      <c r="B11" s="164">
        <f>SUM(Detail!B32:B35)</f>
        <v>31613</v>
      </c>
      <c r="C11" s="164">
        <f>SUM(Detail!C32:C35)</f>
        <v>29875</v>
      </c>
      <c r="D11" s="164">
        <f>SUM(Detail!D32:D35)</f>
        <v>32479</v>
      </c>
      <c r="E11" s="166">
        <f>SUM(Detail!E32:E35)</f>
        <v>24200</v>
      </c>
      <c r="F11" s="166">
        <f>SUM(Detail!F32:F35)</f>
        <v>2001</v>
      </c>
      <c r="G11" s="166">
        <f>SUM(Detail!G32:G35)</f>
        <v>24200</v>
      </c>
    </row>
    <row r="12" spans="1:7" ht="19.5" thickBot="1" x14ac:dyDescent="0.3">
      <c r="A12" s="165" t="s">
        <v>115</v>
      </c>
      <c r="B12" s="164">
        <f>-SUM(Detail!B36:B37)</f>
        <v>15572</v>
      </c>
      <c r="C12" s="164">
        <f>-SUM(Detail!C36:C37)</f>
        <v>12740</v>
      </c>
      <c r="D12" s="164">
        <f>-SUM(Detail!D36:D37)</f>
        <v>13890</v>
      </c>
      <c r="E12" s="166">
        <f>-SUM(Detail!E36:E37)</f>
        <v>10000</v>
      </c>
      <c r="F12" s="166">
        <f>-SUM(Detail!F36:F37)</f>
        <v>2608</v>
      </c>
      <c r="G12" s="166">
        <f>-SUM(Detail!G36:G37)</f>
        <v>10000</v>
      </c>
    </row>
    <row r="13" spans="1:7" ht="20.25" thickTop="1" thickBot="1" x14ac:dyDescent="0.3">
      <c r="A13" s="167" t="s">
        <v>116</v>
      </c>
      <c r="B13" s="168">
        <f>SUM(B12-B11)</f>
        <v>-16041</v>
      </c>
      <c r="C13" s="168">
        <f t="shared" ref="C13:G13" si="2">SUM(C12-C11)</f>
        <v>-17135</v>
      </c>
      <c r="D13" s="168">
        <f t="shared" si="2"/>
        <v>-18589</v>
      </c>
      <c r="E13" s="169">
        <f t="shared" si="2"/>
        <v>-14200</v>
      </c>
      <c r="F13" s="169">
        <f t="shared" si="2"/>
        <v>607</v>
      </c>
      <c r="G13" s="169">
        <f t="shared" si="2"/>
        <v>-14200</v>
      </c>
    </row>
    <row r="14" spans="1:7" ht="39" thickTop="1" thickBot="1" x14ac:dyDescent="0.3">
      <c r="A14" s="172" t="s">
        <v>22</v>
      </c>
      <c r="B14" s="160" t="s">
        <v>68</v>
      </c>
      <c r="C14" s="160" t="s">
        <v>90</v>
      </c>
      <c r="D14" s="160" t="s">
        <v>101</v>
      </c>
      <c r="E14" s="161" t="s">
        <v>102</v>
      </c>
      <c r="F14" s="162" t="s">
        <v>113</v>
      </c>
      <c r="G14" s="163" t="s">
        <v>99</v>
      </c>
    </row>
    <row r="15" spans="1:7" ht="19.5" thickTop="1" x14ac:dyDescent="0.25">
      <c r="A15" s="165" t="s">
        <v>114</v>
      </c>
      <c r="B15" s="164">
        <f>SUM(Detail!B40:B46)</f>
        <v>28811</v>
      </c>
      <c r="C15" s="164">
        <f>SUM(Detail!C40:C46)</f>
        <v>29569</v>
      </c>
      <c r="D15" s="164">
        <f>SUM(Detail!D40:D46)</f>
        <v>52176</v>
      </c>
      <c r="E15" s="166">
        <f>SUM(Detail!E40:E46)</f>
        <v>57152</v>
      </c>
      <c r="F15" s="166">
        <f>SUM(Detail!F40:F46)</f>
        <v>8523</v>
      </c>
      <c r="G15" s="166">
        <f>SUM(Detail!G40:G46)</f>
        <v>43152</v>
      </c>
    </row>
    <row r="16" spans="1:7" ht="19.5" thickBot="1" x14ac:dyDescent="0.3">
      <c r="A16" s="165" t="s">
        <v>115</v>
      </c>
      <c r="B16" s="164">
        <f>-SUM(Detail!B47:B48)</f>
        <v>4478</v>
      </c>
      <c r="C16" s="164">
        <f>-SUM(Detail!C47:C48)</f>
        <v>6249</v>
      </c>
      <c r="D16" s="164">
        <f>-SUM(Detail!D47:D48)</f>
        <v>7674</v>
      </c>
      <c r="E16" s="166">
        <f>-SUM(Detail!E47:E48)</f>
        <v>6000</v>
      </c>
      <c r="F16" s="166">
        <f>-SUM(Detail!F47:F48)</f>
        <v>2779</v>
      </c>
      <c r="G16" s="166">
        <f>-SUM(Detail!G47:G48)</f>
        <v>6000</v>
      </c>
    </row>
    <row r="17" spans="1:7" ht="20.25" thickTop="1" thickBot="1" x14ac:dyDescent="0.3">
      <c r="A17" s="167" t="s">
        <v>116</v>
      </c>
      <c r="B17" s="168">
        <f>SUM(B16-B15)</f>
        <v>-24333</v>
      </c>
      <c r="C17" s="168">
        <f>SUM(C16-C15)</f>
        <v>-23320</v>
      </c>
      <c r="D17" s="168">
        <f t="shared" ref="D17:G17" si="3">SUM(D16-D15)</f>
        <v>-44502</v>
      </c>
      <c r="E17" s="169">
        <f t="shared" si="3"/>
        <v>-51152</v>
      </c>
      <c r="F17" s="169">
        <f t="shared" si="3"/>
        <v>-5744</v>
      </c>
      <c r="G17" s="169">
        <f t="shared" si="3"/>
        <v>-37152</v>
      </c>
    </row>
    <row r="18" spans="1:7" ht="39" thickTop="1" thickBot="1" x14ac:dyDescent="0.3">
      <c r="A18" s="170" t="s">
        <v>31</v>
      </c>
      <c r="B18" s="160" t="s">
        <v>68</v>
      </c>
      <c r="C18" s="160" t="s">
        <v>90</v>
      </c>
      <c r="D18" s="160" t="s">
        <v>101</v>
      </c>
      <c r="E18" s="161" t="s">
        <v>102</v>
      </c>
      <c r="F18" s="162" t="s">
        <v>113</v>
      </c>
      <c r="G18" s="163" t="s">
        <v>99</v>
      </c>
    </row>
    <row r="19" spans="1:7" s="171" customFormat="1" ht="19.5" thickTop="1" x14ac:dyDescent="0.25">
      <c r="A19" s="165" t="s">
        <v>114</v>
      </c>
      <c r="B19" s="164">
        <f>SUM(Detail!B51:B58)</f>
        <v>29555</v>
      </c>
      <c r="C19" s="164">
        <f>SUM(Detail!C51:C58)</f>
        <v>23664</v>
      </c>
      <c r="D19" s="164">
        <f>SUM(Detail!D51:D58)</f>
        <v>46616</v>
      </c>
      <c r="E19" s="166">
        <f>SUM(Detail!E51:E58)</f>
        <v>74320</v>
      </c>
      <c r="F19" s="166">
        <f>SUM(Detail!F51:F58)</f>
        <v>-6230</v>
      </c>
      <c r="G19" s="166">
        <f>SUM(Detail!G51:G58)</f>
        <v>68120</v>
      </c>
    </row>
    <row r="20" spans="1:7" s="171" customFormat="1" ht="19.5" thickBot="1" x14ac:dyDescent="0.3">
      <c r="A20" s="165" t="s">
        <v>115</v>
      </c>
      <c r="B20" s="164">
        <f>-SUM(Detail!B59:B62)</f>
        <v>37304</v>
      </c>
      <c r="C20" s="164">
        <f>-SUM(Detail!C59:C62)</f>
        <v>40661</v>
      </c>
      <c r="D20" s="164">
        <f>-SUM(Detail!D59:D62)</f>
        <v>44911</v>
      </c>
      <c r="E20" s="166">
        <f>-SUM(Detail!E59:E62)</f>
        <v>41500</v>
      </c>
      <c r="F20" s="166">
        <f>-SUM(Detail!F59:F62)</f>
        <v>-892</v>
      </c>
      <c r="G20" s="166">
        <f>-SUM(Detail!G59:G62)</f>
        <v>41500</v>
      </c>
    </row>
    <row r="21" spans="1:7" ht="20.25" thickTop="1" thickBot="1" x14ac:dyDescent="0.3">
      <c r="A21" s="167" t="s">
        <v>116</v>
      </c>
      <c r="B21" s="168">
        <f>SUM(B20-B19)</f>
        <v>7749</v>
      </c>
      <c r="C21" s="168">
        <f>SUM(C20-C19)</f>
        <v>16997</v>
      </c>
      <c r="D21" s="168">
        <f t="shared" ref="D21:G21" si="4">SUM(D20-D19)</f>
        <v>-1705</v>
      </c>
      <c r="E21" s="169">
        <f t="shared" si="4"/>
        <v>-32820</v>
      </c>
      <c r="F21" s="169">
        <f t="shared" si="4"/>
        <v>5338</v>
      </c>
      <c r="G21" s="169">
        <f t="shared" si="4"/>
        <v>-26620</v>
      </c>
    </row>
    <row r="22" spans="1:7" ht="39" thickTop="1" thickBot="1" x14ac:dyDescent="0.3">
      <c r="A22" s="170" t="s">
        <v>36</v>
      </c>
      <c r="B22" s="160" t="s">
        <v>68</v>
      </c>
      <c r="C22" s="160" t="s">
        <v>90</v>
      </c>
      <c r="D22" s="160" t="s">
        <v>101</v>
      </c>
      <c r="E22" s="161" t="s">
        <v>102</v>
      </c>
      <c r="F22" s="162" t="s">
        <v>113</v>
      </c>
      <c r="G22" s="163" t="s">
        <v>99</v>
      </c>
    </row>
    <row r="23" spans="1:7" ht="19.5" thickTop="1" x14ac:dyDescent="0.25">
      <c r="A23" s="165" t="s">
        <v>114</v>
      </c>
      <c r="B23" s="164">
        <f>SUM(Detail!B65:B71)</f>
        <v>15238</v>
      </c>
      <c r="C23" s="164">
        <f>SUM(Detail!C65:C71)</f>
        <v>48817</v>
      </c>
      <c r="D23" s="164">
        <f>SUM(Detail!D65:D71)</f>
        <v>3231</v>
      </c>
      <c r="E23" s="166">
        <f>SUM(Detail!E65:E71)</f>
        <v>9347</v>
      </c>
      <c r="F23" s="166">
        <f>SUM(Detail!F65:F71)</f>
        <v>838</v>
      </c>
      <c r="G23" s="166">
        <f>SUM(Detail!G65:G71)</f>
        <v>9347</v>
      </c>
    </row>
    <row r="24" spans="1:7" ht="19.5" thickBot="1" x14ac:dyDescent="0.3">
      <c r="A24" s="165" t="s">
        <v>115</v>
      </c>
      <c r="B24" s="164">
        <f>-SUM(Detail!B72:B75)</f>
        <v>19420</v>
      </c>
      <c r="C24" s="164">
        <f>-SUM(Detail!C72:C75)</f>
        <v>18804</v>
      </c>
      <c r="D24" s="164">
        <f>-SUM(Detail!D72:D75)</f>
        <v>11700</v>
      </c>
      <c r="E24" s="166">
        <f>-SUM(Detail!E72:E75)</f>
        <v>13201</v>
      </c>
      <c r="F24" s="166">
        <f>-SUM(Detail!F72:F75)</f>
        <v>2925</v>
      </c>
      <c r="G24" s="166">
        <f>-SUM(Detail!G72:G75)</f>
        <v>13201</v>
      </c>
    </row>
    <row r="25" spans="1:7" ht="20.25" thickTop="1" thickBot="1" x14ac:dyDescent="0.3">
      <c r="A25" s="167" t="s">
        <v>116</v>
      </c>
      <c r="B25" s="168">
        <f t="shared" ref="B25:G25" si="5">SUM(B24-B23)</f>
        <v>4182</v>
      </c>
      <c r="C25" s="168">
        <f t="shared" si="5"/>
        <v>-30013</v>
      </c>
      <c r="D25" s="168">
        <f t="shared" si="5"/>
        <v>8469</v>
      </c>
      <c r="E25" s="169">
        <f t="shared" si="5"/>
        <v>3854</v>
      </c>
      <c r="F25" s="169">
        <f t="shared" si="5"/>
        <v>2087</v>
      </c>
      <c r="G25" s="169">
        <f t="shared" si="5"/>
        <v>3854</v>
      </c>
    </row>
    <row r="26" spans="1:7" ht="39" thickTop="1" thickBot="1" x14ac:dyDescent="0.3">
      <c r="A26" s="170" t="s">
        <v>44</v>
      </c>
      <c r="B26" s="261" t="s">
        <v>68</v>
      </c>
      <c r="C26" s="261" t="s">
        <v>90</v>
      </c>
      <c r="D26" s="261" t="s">
        <v>101</v>
      </c>
      <c r="E26" s="161" t="s">
        <v>102</v>
      </c>
      <c r="F26" s="162" t="s">
        <v>113</v>
      </c>
      <c r="G26" s="163" t="s">
        <v>99</v>
      </c>
    </row>
    <row r="27" spans="1:7" s="171" customFormat="1" ht="19.5" thickTop="1" x14ac:dyDescent="0.25">
      <c r="A27" s="165" t="s">
        <v>114</v>
      </c>
      <c r="B27" s="164">
        <f>SUM(Detail!B78:B81)</f>
        <v>25933</v>
      </c>
      <c r="C27" s="164">
        <f>SUM(Detail!C78:C81)</f>
        <v>19453</v>
      </c>
      <c r="D27" s="164">
        <f>SUM(Detail!D78:D81)</f>
        <v>28208</v>
      </c>
      <c r="E27" s="166">
        <f>SUM(Detail!E78:E81)</f>
        <v>32519</v>
      </c>
      <c r="F27" s="166">
        <f>SUM(Detail!F78:F81)</f>
        <v>6467</v>
      </c>
      <c r="G27" s="166">
        <f>SUM(Detail!G78:G81)</f>
        <v>32519</v>
      </c>
    </row>
    <row r="28" spans="1:7" s="171" customFormat="1" ht="19.5" thickBot="1" x14ac:dyDescent="0.3">
      <c r="A28" s="165" t="s">
        <v>115</v>
      </c>
      <c r="B28" s="164">
        <f>-SUM(Detail!B82:B84)</f>
        <v>12032</v>
      </c>
      <c r="C28" s="164">
        <f>-SUM(Detail!C82:C84)</f>
        <v>17250</v>
      </c>
      <c r="D28" s="164">
        <f>-SUM(Detail!D82:D84)</f>
        <v>6753</v>
      </c>
      <c r="E28" s="166">
        <f>-SUM(Detail!E82:E84)</f>
        <v>9450</v>
      </c>
      <c r="F28" s="166">
        <f>-SUM(Detail!F82:F84)</f>
        <v>6064</v>
      </c>
      <c r="G28" s="166">
        <f>-SUM(Detail!G82:G84)</f>
        <v>9450</v>
      </c>
    </row>
    <row r="29" spans="1:7" ht="20.25" thickTop="1" thickBot="1" x14ac:dyDescent="0.3">
      <c r="A29" s="167" t="s">
        <v>116</v>
      </c>
      <c r="B29" s="168">
        <f t="shared" ref="B29:G29" si="6">SUM(B28-B27)</f>
        <v>-13901</v>
      </c>
      <c r="C29" s="168">
        <f t="shared" si="6"/>
        <v>-2203</v>
      </c>
      <c r="D29" s="168">
        <f t="shared" si="6"/>
        <v>-21455</v>
      </c>
      <c r="E29" s="169">
        <f t="shared" si="6"/>
        <v>-23069</v>
      </c>
      <c r="F29" s="169">
        <f t="shared" si="6"/>
        <v>-403</v>
      </c>
      <c r="G29" s="169">
        <f t="shared" si="6"/>
        <v>-23069</v>
      </c>
    </row>
    <row r="30" spans="1:7" ht="39" thickTop="1" thickBot="1" x14ac:dyDescent="0.3">
      <c r="A30" s="170" t="s">
        <v>47</v>
      </c>
      <c r="B30" s="160" t="s">
        <v>68</v>
      </c>
      <c r="C30" s="160" t="s">
        <v>90</v>
      </c>
      <c r="D30" s="160" t="s">
        <v>101</v>
      </c>
      <c r="E30" s="161" t="s">
        <v>102</v>
      </c>
      <c r="F30" s="162" t="s">
        <v>113</v>
      </c>
      <c r="G30" s="163" t="s">
        <v>99</v>
      </c>
    </row>
    <row r="31" spans="1:7" ht="19.5" thickTop="1" x14ac:dyDescent="0.25">
      <c r="A31" s="165" t="s">
        <v>114</v>
      </c>
      <c r="B31" s="164">
        <f>SUM(Detail!B87:B89)</f>
        <v>1127</v>
      </c>
      <c r="C31" s="164">
        <f>SUM(Detail!C87:C89)</f>
        <v>6415</v>
      </c>
      <c r="D31" s="164">
        <f>SUM(Detail!D87:D89)</f>
        <v>150</v>
      </c>
      <c r="E31" s="166">
        <f>SUM(Detail!E87:E89)</f>
        <v>4015</v>
      </c>
      <c r="F31" s="166">
        <f>SUM(Detail!F87:F89)</f>
        <v>35</v>
      </c>
      <c r="G31" s="166">
        <f>SUM(Detail!G87:G89)</f>
        <v>4015</v>
      </c>
    </row>
    <row r="32" spans="1:7" ht="19.5" thickBot="1" x14ac:dyDescent="0.3">
      <c r="A32" s="165" t="s">
        <v>115</v>
      </c>
      <c r="B32" s="164">
        <f>-Detail!B90</f>
        <v>200</v>
      </c>
      <c r="C32" s="164">
        <f>-Detail!C90</f>
        <v>200</v>
      </c>
      <c r="D32" s="164">
        <f>-Detail!D90</f>
        <v>200</v>
      </c>
      <c r="E32" s="166">
        <f>-Detail!E90</f>
        <v>200</v>
      </c>
      <c r="F32" s="166">
        <f>-Detail!F90</f>
        <v>0</v>
      </c>
      <c r="G32" s="166">
        <f>-Detail!G90</f>
        <v>200</v>
      </c>
    </row>
    <row r="33" spans="1:7" ht="20.25" thickTop="1" thickBot="1" x14ac:dyDescent="0.3">
      <c r="A33" s="167" t="s">
        <v>116</v>
      </c>
      <c r="B33" s="168">
        <f>SUM(B32-B31)</f>
        <v>-927</v>
      </c>
      <c r="C33" s="168">
        <f t="shared" ref="C33:G33" si="7">SUM(C32-C31)</f>
        <v>-6215</v>
      </c>
      <c r="D33" s="168">
        <f t="shared" si="7"/>
        <v>50</v>
      </c>
      <c r="E33" s="169">
        <f t="shared" si="7"/>
        <v>-3815</v>
      </c>
      <c r="F33" s="169">
        <f t="shared" si="7"/>
        <v>-35</v>
      </c>
      <c r="G33" s="173">
        <f t="shared" si="7"/>
        <v>-3815</v>
      </c>
    </row>
    <row r="34" spans="1:7" ht="39" thickTop="1" thickBot="1" x14ac:dyDescent="0.3">
      <c r="A34" s="170" t="s">
        <v>51</v>
      </c>
      <c r="B34" s="160" t="s">
        <v>68</v>
      </c>
      <c r="C34" s="160" t="s">
        <v>68</v>
      </c>
      <c r="D34" s="160" t="s">
        <v>101</v>
      </c>
      <c r="E34" s="161" t="s">
        <v>102</v>
      </c>
      <c r="F34" s="162" t="s">
        <v>113</v>
      </c>
      <c r="G34" s="163" t="s">
        <v>99</v>
      </c>
    </row>
    <row r="35" spans="1:7" ht="19.5" thickTop="1" x14ac:dyDescent="0.25">
      <c r="A35" s="165" t="s">
        <v>114</v>
      </c>
      <c r="B35" s="164">
        <f>Detail!B93</f>
        <v>104</v>
      </c>
      <c r="C35" s="164">
        <f>Detail!C93</f>
        <v>189</v>
      </c>
      <c r="D35" s="164">
        <f>Detail!D93</f>
        <v>189</v>
      </c>
      <c r="E35" s="166">
        <f>Detail!E93</f>
        <v>275</v>
      </c>
      <c r="F35" s="166">
        <f>Detail!F93</f>
        <v>33</v>
      </c>
      <c r="G35" s="166">
        <f>Detail!G93</f>
        <v>275</v>
      </c>
    </row>
    <row r="36" spans="1:7" ht="19.5" thickBot="1" x14ac:dyDescent="0.3">
      <c r="A36" s="165" t="s">
        <v>115</v>
      </c>
      <c r="B36" s="174">
        <f>-SUM(Detail!B94:B96)</f>
        <v>545986</v>
      </c>
      <c r="C36" s="174">
        <f>-SUM(Detail!C94:C96)</f>
        <v>546699</v>
      </c>
      <c r="D36" s="174">
        <f>-SUM(Detail!D94:D96)</f>
        <v>721905</v>
      </c>
      <c r="E36" s="175">
        <f>-SUM(Detail!E94:E96)</f>
        <v>658522</v>
      </c>
      <c r="F36" s="175">
        <f>-SUM(Detail!F94:F96)</f>
        <v>330723</v>
      </c>
      <c r="G36" s="175">
        <f>-SUM(Detail!G94:G96)</f>
        <v>661022</v>
      </c>
    </row>
    <row r="37" spans="1:7" ht="20.25" thickTop="1" thickBot="1" x14ac:dyDescent="0.3">
      <c r="A37" s="167" t="s">
        <v>116</v>
      </c>
      <c r="B37" s="176">
        <f>SUM(B36-B35)</f>
        <v>545882</v>
      </c>
      <c r="C37" s="176">
        <f t="shared" ref="C37:G37" si="8">SUM(C36-C35)</f>
        <v>546510</v>
      </c>
      <c r="D37" s="176">
        <f t="shared" si="8"/>
        <v>721716</v>
      </c>
      <c r="E37" s="177">
        <f t="shared" si="8"/>
        <v>658247</v>
      </c>
      <c r="F37" s="177">
        <f t="shared" si="8"/>
        <v>330690</v>
      </c>
      <c r="G37" s="178">
        <f t="shared" si="8"/>
        <v>660747</v>
      </c>
    </row>
    <row r="38" spans="1:7" ht="39" thickTop="1" thickBot="1" x14ac:dyDescent="0.3">
      <c r="A38" s="170" t="s">
        <v>55</v>
      </c>
      <c r="B38" s="160" t="s">
        <v>68</v>
      </c>
      <c r="C38" s="160" t="s">
        <v>90</v>
      </c>
      <c r="D38" s="160" t="s">
        <v>101</v>
      </c>
      <c r="E38" s="161" t="s">
        <v>102</v>
      </c>
      <c r="F38" s="162" t="s">
        <v>113</v>
      </c>
      <c r="G38" s="163" t="s">
        <v>99</v>
      </c>
    </row>
    <row r="39" spans="1:7" s="171" customFormat="1" ht="19.5" thickTop="1" x14ac:dyDescent="0.25">
      <c r="A39" s="165" t="s">
        <v>114</v>
      </c>
      <c r="B39" s="164">
        <f>SUM(Detail!B99:B110)</f>
        <v>90978</v>
      </c>
      <c r="C39" s="164">
        <f>SUM(Detail!C99:C110)</f>
        <v>183129</v>
      </c>
      <c r="D39" s="164">
        <f>SUM(Detail!D99:D110)</f>
        <v>109107</v>
      </c>
      <c r="E39" s="166">
        <f>SUM(Detail!E99:E110)</f>
        <v>194000</v>
      </c>
      <c r="F39" s="166">
        <f>SUM(Detail!F99:F110)</f>
        <v>19941</v>
      </c>
      <c r="G39" s="166">
        <f>SUM(Detail!G99:G110)</f>
        <v>194000</v>
      </c>
    </row>
    <row r="40" spans="1:7" s="171" customFormat="1" ht="19.5" thickBot="1" x14ac:dyDescent="0.3">
      <c r="A40" s="165" t="s">
        <v>115</v>
      </c>
      <c r="B40" s="174">
        <f>-Detail!B111</f>
        <v>34370</v>
      </c>
      <c r="C40" s="174">
        <f>-Detail!C111</f>
        <v>32705</v>
      </c>
      <c r="D40" s="174">
        <f>-Detail!D111</f>
        <v>3390</v>
      </c>
      <c r="E40" s="175">
        <f>-Detail!E111</f>
        <v>0</v>
      </c>
      <c r="F40" s="175">
        <f>-Detail!F111</f>
        <v>0</v>
      </c>
      <c r="G40" s="175">
        <f>-Detail!G111</f>
        <v>0</v>
      </c>
    </row>
    <row r="41" spans="1:7" ht="20.25" thickTop="1" thickBot="1" x14ac:dyDescent="0.3">
      <c r="A41" s="179" t="s">
        <v>116</v>
      </c>
      <c r="B41" s="180">
        <f t="shared" ref="B41:G41" si="9">SUM(B40-B39)</f>
        <v>-56608</v>
      </c>
      <c r="C41" s="180">
        <f t="shared" si="9"/>
        <v>-150424</v>
      </c>
      <c r="D41" s="180">
        <f t="shared" si="9"/>
        <v>-105717</v>
      </c>
      <c r="E41" s="181">
        <f t="shared" si="9"/>
        <v>-194000</v>
      </c>
      <c r="F41" s="181">
        <f t="shared" si="9"/>
        <v>-19941</v>
      </c>
      <c r="G41" s="182">
        <f t="shared" si="9"/>
        <v>-194000</v>
      </c>
    </row>
    <row r="42" spans="1:7" ht="19.5" thickBot="1" x14ac:dyDescent="0.3">
      <c r="A42" s="183"/>
      <c r="B42" s="184"/>
      <c r="C42" s="184"/>
      <c r="D42" s="184"/>
      <c r="E42" s="185"/>
      <c r="F42" s="185"/>
      <c r="G42" s="185"/>
    </row>
    <row r="43" spans="1:7" s="190" customFormat="1" ht="38.25" thickBot="1" x14ac:dyDescent="0.35">
      <c r="A43" s="186" t="s">
        <v>117</v>
      </c>
      <c r="B43" s="187">
        <v>2022</v>
      </c>
      <c r="C43" s="187">
        <v>2023</v>
      </c>
      <c r="D43" s="187">
        <v>2024</v>
      </c>
      <c r="E43" s="188" t="s">
        <v>102</v>
      </c>
      <c r="F43" s="260" t="s">
        <v>113</v>
      </c>
      <c r="G43" s="189" t="s">
        <v>99</v>
      </c>
    </row>
    <row r="44" spans="1:7" x14ac:dyDescent="0.25">
      <c r="A44" s="191" t="s">
        <v>118</v>
      </c>
      <c r="B44" s="196">
        <f t="shared" ref="B44:G44" si="10">SUM(B39+B35+B31+B27+B23+B19+B15+B11+B7+B3)</f>
        <v>621417</v>
      </c>
      <c r="C44" s="196">
        <f t="shared" si="10"/>
        <v>766732</v>
      </c>
      <c r="D44" s="196">
        <f t="shared" si="10"/>
        <v>731934</v>
      </c>
      <c r="E44" s="197">
        <f t="shared" si="10"/>
        <v>859330</v>
      </c>
      <c r="F44" s="197">
        <f t="shared" si="10"/>
        <v>162755</v>
      </c>
      <c r="G44" s="197">
        <f t="shared" si="10"/>
        <v>839941</v>
      </c>
    </row>
    <row r="45" spans="1:7" ht="19.5" thickBot="1" x14ac:dyDescent="0.3">
      <c r="A45" s="192" t="s">
        <v>119</v>
      </c>
      <c r="B45" s="198">
        <f>SUM(B40+B36+B32+B28+B24+B20+B16+B12+B8+B4)</f>
        <v>669402</v>
      </c>
      <c r="C45" s="198">
        <f t="shared" ref="C45:G45" si="11">SUM(C40+C36+C32+C28+C24+C20+C16+C12+C8+C4)</f>
        <v>676205</v>
      </c>
      <c r="D45" s="198">
        <f t="shared" si="11"/>
        <v>811192</v>
      </c>
      <c r="E45" s="203">
        <f t="shared" si="11"/>
        <v>738873</v>
      </c>
      <c r="F45" s="203">
        <f t="shared" si="11"/>
        <v>344207</v>
      </c>
      <c r="G45" s="203">
        <f t="shared" si="11"/>
        <v>741373</v>
      </c>
    </row>
    <row r="46" spans="1:7" ht="21.75" thickBot="1" x14ac:dyDescent="0.3">
      <c r="A46" s="193" t="s">
        <v>121</v>
      </c>
      <c r="B46" s="199">
        <f t="shared" ref="B46:G46" si="12">B45-B44</f>
        <v>47985</v>
      </c>
      <c r="C46" s="200">
        <f t="shared" si="12"/>
        <v>-90527</v>
      </c>
      <c r="D46" s="199">
        <f t="shared" si="12"/>
        <v>79258</v>
      </c>
      <c r="E46" s="201">
        <f t="shared" si="12"/>
        <v>-120457</v>
      </c>
      <c r="F46" s="202">
        <f t="shared" si="12"/>
        <v>181452</v>
      </c>
      <c r="G46" s="201">
        <f t="shared" si="12"/>
        <v>-98568</v>
      </c>
    </row>
    <row r="47" spans="1:7" ht="30.95" customHeight="1" thickBot="1" x14ac:dyDescent="0.3">
      <c r="A47" s="242" t="s">
        <v>120</v>
      </c>
      <c r="B47" s="242"/>
      <c r="C47" s="242"/>
      <c r="D47" s="242"/>
      <c r="E47" s="242"/>
      <c r="F47" s="242"/>
      <c r="G47" s="242"/>
    </row>
    <row r="48" spans="1:7" ht="32.25" thickBot="1" x14ac:dyDescent="0.35">
      <c r="A48" s="204" t="s">
        <v>59</v>
      </c>
      <c r="B48" s="207" t="s">
        <v>122</v>
      </c>
      <c r="C48" s="208" t="s">
        <v>123</v>
      </c>
    </row>
    <row r="49" spans="1:4" ht="19.5" thickBot="1" x14ac:dyDescent="0.35">
      <c r="A49" s="18" t="s">
        <v>124</v>
      </c>
      <c r="B49" s="205">
        <v>694039</v>
      </c>
      <c r="C49" s="209">
        <v>0</v>
      </c>
      <c r="D49" s="195"/>
    </row>
    <row r="50" spans="1:4" ht="19.5" thickBot="1" x14ac:dyDescent="0.35">
      <c r="A50" s="153" t="s">
        <v>110</v>
      </c>
      <c r="B50" s="211">
        <v>-7468</v>
      </c>
      <c r="C50" s="212">
        <v>7468</v>
      </c>
    </row>
    <row r="51" spans="1:4" ht="19.5" thickBot="1" x14ac:dyDescent="0.35">
      <c r="A51" s="153" t="s">
        <v>129</v>
      </c>
      <c r="B51" s="213">
        <f>G46</f>
        <v>-98568</v>
      </c>
      <c r="C51" s="214">
        <v>-1475</v>
      </c>
    </row>
    <row r="52" spans="1:4" ht="19.5" thickBot="1" x14ac:dyDescent="0.35">
      <c r="A52" s="24" t="s">
        <v>125</v>
      </c>
      <c r="B52" s="206">
        <f>SUM(B49:B51)</f>
        <v>588003</v>
      </c>
      <c r="C52" s="210">
        <f>SUM(C49:C51)</f>
        <v>5993</v>
      </c>
    </row>
  </sheetData>
  <mergeCells count="2">
    <mergeCell ref="A47:G47"/>
    <mergeCell ref="E1:G1"/>
  </mergeCells>
  <pageMargins left="0.23622047244094491" right="0.23622047244094491" top="0.55118110236220474" bottom="0.35433070866141736" header="0.31496062992125984" footer="0.31496062992125984"/>
  <pageSetup paperSize="9" scale="82" fitToHeight="0" orientation="landscape" r:id="rId1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5"/>
  <sheetViews>
    <sheetView topLeftCell="A86" zoomScaleNormal="100" workbookViewId="0">
      <selection activeCell="H99" sqref="H99"/>
    </sheetView>
  </sheetViews>
  <sheetFormatPr defaultRowHeight="15" x14ac:dyDescent="0.25"/>
  <cols>
    <col min="1" max="1" width="51.28515625" customWidth="1"/>
    <col min="2" max="3" width="23" customWidth="1"/>
    <col min="4" max="6" width="19.42578125" customWidth="1"/>
    <col min="7" max="7" width="19.7109375" customWidth="1"/>
    <col min="8" max="8" width="54.140625" customWidth="1"/>
  </cols>
  <sheetData>
    <row r="1" spans="1:8" ht="27" thickBot="1" x14ac:dyDescent="0.3">
      <c r="A1" s="1" t="s">
        <v>112</v>
      </c>
      <c r="B1" s="70" t="s">
        <v>67</v>
      </c>
      <c r="C1" s="70" t="s">
        <v>89</v>
      </c>
      <c r="D1" s="70" t="s">
        <v>100</v>
      </c>
      <c r="E1" s="246" t="s">
        <v>107</v>
      </c>
      <c r="F1" s="247"/>
      <c r="G1" s="247"/>
      <c r="H1" s="2" t="s">
        <v>0</v>
      </c>
    </row>
    <row r="2" spans="1:8" ht="32.25" thickBot="1" x14ac:dyDescent="0.3">
      <c r="A2" s="47" t="s">
        <v>1</v>
      </c>
      <c r="B2" s="71" t="s">
        <v>68</v>
      </c>
      <c r="C2" s="71" t="s">
        <v>90</v>
      </c>
      <c r="D2" s="71" t="s">
        <v>101</v>
      </c>
      <c r="E2" s="25" t="s">
        <v>102</v>
      </c>
      <c r="F2" s="102" t="s">
        <v>113</v>
      </c>
      <c r="G2" s="30" t="s">
        <v>99</v>
      </c>
      <c r="H2" s="3"/>
    </row>
    <row r="3" spans="1:8" ht="16.5" thickTop="1" x14ac:dyDescent="0.25">
      <c r="A3" s="48" t="s">
        <v>2</v>
      </c>
      <c r="B3" s="72">
        <v>294138</v>
      </c>
      <c r="C3" s="72">
        <v>350889</v>
      </c>
      <c r="D3" s="117">
        <v>388968</v>
      </c>
      <c r="E3" s="4">
        <v>365000</v>
      </c>
      <c r="F3" s="103">
        <v>88838</v>
      </c>
      <c r="G3" s="43">
        <v>365000</v>
      </c>
      <c r="H3" s="219"/>
    </row>
    <row r="4" spans="1:8" ht="15.75" x14ac:dyDescent="0.25">
      <c r="A4" s="49" t="s">
        <v>71</v>
      </c>
      <c r="B4" s="20">
        <v>4244</v>
      </c>
      <c r="C4" s="20">
        <v>2988</v>
      </c>
      <c r="D4" s="118">
        <v>2910</v>
      </c>
      <c r="E4" s="5">
        <v>4675</v>
      </c>
      <c r="F4" s="104">
        <v>1610</v>
      </c>
      <c r="G4" s="31">
        <v>4675</v>
      </c>
      <c r="H4" s="220"/>
    </row>
    <row r="5" spans="1:8" ht="15.75" x14ac:dyDescent="0.25">
      <c r="A5" s="49" t="s">
        <v>3</v>
      </c>
      <c r="B5" s="20">
        <v>1930</v>
      </c>
      <c r="C5" s="20">
        <v>984</v>
      </c>
      <c r="D5" s="118">
        <v>0</v>
      </c>
      <c r="E5" s="5">
        <v>3025</v>
      </c>
      <c r="F5" s="104">
        <v>0</v>
      </c>
      <c r="G5" s="31">
        <v>3025</v>
      </c>
      <c r="H5" s="221"/>
    </row>
    <row r="6" spans="1:8" ht="15.75" x14ac:dyDescent="0.25">
      <c r="A6" s="49" t="s">
        <v>4</v>
      </c>
      <c r="B6" s="20">
        <v>2932</v>
      </c>
      <c r="C6" s="20">
        <v>2984</v>
      </c>
      <c r="D6" s="118">
        <v>3032</v>
      </c>
      <c r="E6" s="5">
        <v>3850</v>
      </c>
      <c r="F6" s="104">
        <v>410</v>
      </c>
      <c r="G6" s="31">
        <v>3850</v>
      </c>
      <c r="H6" s="222"/>
    </row>
    <row r="7" spans="1:8" ht="15.75" x14ac:dyDescent="0.25">
      <c r="A7" s="49" t="s">
        <v>94</v>
      </c>
      <c r="B7" s="20">
        <v>1100</v>
      </c>
      <c r="C7" s="20">
        <v>1370</v>
      </c>
      <c r="D7" s="118">
        <v>998</v>
      </c>
      <c r="E7" s="5">
        <v>2530</v>
      </c>
      <c r="F7" s="104">
        <v>390</v>
      </c>
      <c r="G7" s="31">
        <v>2530</v>
      </c>
      <c r="H7" s="222"/>
    </row>
    <row r="8" spans="1:8" ht="15.75" x14ac:dyDescent="0.25">
      <c r="A8" s="49" t="s">
        <v>5</v>
      </c>
      <c r="B8" s="20">
        <v>1536</v>
      </c>
      <c r="C8" s="20">
        <v>1575</v>
      </c>
      <c r="D8" s="118">
        <v>1469</v>
      </c>
      <c r="E8" s="5">
        <v>1760</v>
      </c>
      <c r="F8" s="104">
        <v>346</v>
      </c>
      <c r="G8" s="31">
        <v>1760</v>
      </c>
      <c r="H8" s="222"/>
    </row>
    <row r="9" spans="1:8" ht="15.75" x14ac:dyDescent="0.25">
      <c r="A9" s="49" t="s">
        <v>61</v>
      </c>
      <c r="B9" s="20">
        <v>4463</v>
      </c>
      <c r="C9" s="20">
        <v>4191</v>
      </c>
      <c r="D9" s="118">
        <v>4203</v>
      </c>
      <c r="E9" s="5">
        <v>4840</v>
      </c>
      <c r="F9" s="104">
        <v>3194</v>
      </c>
      <c r="G9" s="31">
        <v>4840</v>
      </c>
      <c r="H9" s="220"/>
    </row>
    <row r="10" spans="1:8" ht="15.75" x14ac:dyDescent="0.25">
      <c r="A10" s="49" t="s">
        <v>62</v>
      </c>
      <c r="B10" s="20">
        <v>53812</v>
      </c>
      <c r="C10" s="20">
        <v>15062</v>
      </c>
      <c r="D10" s="118">
        <v>3395</v>
      </c>
      <c r="E10" s="5">
        <v>11000</v>
      </c>
      <c r="F10" s="104">
        <v>825</v>
      </c>
      <c r="G10" s="32">
        <v>11000</v>
      </c>
      <c r="H10" s="221"/>
    </row>
    <row r="11" spans="1:8" ht="15.75" x14ac:dyDescent="0.25">
      <c r="A11" s="49" t="s">
        <v>6</v>
      </c>
      <c r="B11" s="20">
        <v>7514</v>
      </c>
      <c r="C11" s="20">
        <v>26105</v>
      </c>
      <c r="D11" s="118">
        <v>30902</v>
      </c>
      <c r="E11" s="5">
        <v>33992</v>
      </c>
      <c r="F11" s="104">
        <v>31853</v>
      </c>
      <c r="G11" s="32">
        <v>33992</v>
      </c>
      <c r="H11" s="223"/>
    </row>
    <row r="12" spans="1:8" ht="15.75" x14ac:dyDescent="0.25">
      <c r="A12" s="49" t="s">
        <v>63</v>
      </c>
      <c r="B12" s="20">
        <v>3696</v>
      </c>
      <c r="C12" s="20">
        <v>4618</v>
      </c>
      <c r="D12" s="118">
        <v>7179</v>
      </c>
      <c r="E12" s="5">
        <v>8250</v>
      </c>
      <c r="F12" s="104">
        <v>2157</v>
      </c>
      <c r="G12" s="31">
        <v>8250</v>
      </c>
      <c r="H12" s="222"/>
    </row>
    <row r="13" spans="1:8" ht="15.75" x14ac:dyDescent="0.25">
      <c r="A13" s="49" t="s">
        <v>7</v>
      </c>
      <c r="B13" s="20">
        <v>1999</v>
      </c>
      <c r="C13" s="20">
        <v>1412</v>
      </c>
      <c r="D13" s="118">
        <v>5970</v>
      </c>
      <c r="E13" s="5">
        <v>1500</v>
      </c>
      <c r="F13" s="104">
        <v>169</v>
      </c>
      <c r="G13" s="31">
        <v>1500</v>
      </c>
      <c r="H13" s="221"/>
    </row>
    <row r="14" spans="1:8" ht="15.75" x14ac:dyDescent="0.25">
      <c r="A14" s="50" t="s">
        <v>64</v>
      </c>
      <c r="B14" s="73">
        <v>258</v>
      </c>
      <c r="C14" s="73">
        <v>207</v>
      </c>
      <c r="D14" s="119">
        <v>441</v>
      </c>
      <c r="E14" s="6">
        <v>1000</v>
      </c>
      <c r="F14" s="105">
        <v>0</v>
      </c>
      <c r="G14" s="33">
        <v>1000</v>
      </c>
      <c r="H14" s="223"/>
    </row>
    <row r="15" spans="1:8" ht="15.75" x14ac:dyDescent="0.25">
      <c r="A15" s="50" t="s">
        <v>65</v>
      </c>
      <c r="B15" s="73">
        <v>1322</v>
      </c>
      <c r="C15" s="73">
        <v>1162</v>
      </c>
      <c r="D15" s="119">
        <v>1710</v>
      </c>
      <c r="E15" s="6">
        <v>1500</v>
      </c>
      <c r="F15" s="105">
        <v>180</v>
      </c>
      <c r="G15" s="33">
        <v>1500</v>
      </c>
      <c r="H15" s="223"/>
    </row>
    <row r="16" spans="1:8" ht="16.5" thickBot="1" x14ac:dyDescent="0.3">
      <c r="A16" s="51" t="s">
        <v>69</v>
      </c>
      <c r="B16" s="73">
        <v>-40</v>
      </c>
      <c r="C16" s="73">
        <v>-180</v>
      </c>
      <c r="D16" s="119">
        <v>-102</v>
      </c>
      <c r="E16" s="6">
        <v>0</v>
      </c>
      <c r="F16" s="105">
        <v>0</v>
      </c>
      <c r="G16" s="33">
        <v>0</v>
      </c>
      <c r="H16" s="223"/>
    </row>
    <row r="17" spans="1:8" ht="20.25" thickTop="1" thickBot="1" x14ac:dyDescent="0.3">
      <c r="A17" s="11" t="s">
        <v>8</v>
      </c>
      <c r="B17" s="74">
        <f t="shared" ref="B17:E17" si="0">SUM(B3:B16)</f>
        <v>378904</v>
      </c>
      <c r="C17" s="75">
        <f t="shared" si="0"/>
        <v>413367</v>
      </c>
      <c r="D17" s="75">
        <f t="shared" si="0"/>
        <v>451075</v>
      </c>
      <c r="E17" s="7">
        <f t="shared" si="0"/>
        <v>442922</v>
      </c>
      <c r="F17" s="106">
        <f t="shared" ref="F17" si="1">SUM(F3:F16)</f>
        <v>129972</v>
      </c>
      <c r="G17" s="34">
        <f>SUM(G3:G16)</f>
        <v>442922</v>
      </c>
      <c r="H17" s="224"/>
    </row>
    <row r="18" spans="1:8" ht="33" thickTop="1" thickBot="1" x14ac:dyDescent="0.3">
      <c r="A18" s="53" t="s">
        <v>9</v>
      </c>
      <c r="B18" s="71" t="s">
        <v>68</v>
      </c>
      <c r="C18" s="71" t="s">
        <v>90</v>
      </c>
      <c r="D18" s="71" t="s">
        <v>101</v>
      </c>
      <c r="E18" s="25" t="s">
        <v>102</v>
      </c>
      <c r="F18" s="102" t="s">
        <v>113</v>
      </c>
      <c r="G18" s="30" t="s">
        <v>99</v>
      </c>
      <c r="H18" s="225"/>
    </row>
    <row r="19" spans="1:8" ht="16.5" thickTop="1" x14ac:dyDescent="0.25">
      <c r="A19" s="54" t="s">
        <v>10</v>
      </c>
      <c r="B19" s="76">
        <v>557</v>
      </c>
      <c r="C19" s="72">
        <v>0</v>
      </c>
      <c r="D19" s="117">
        <v>0</v>
      </c>
      <c r="E19" s="4">
        <v>100</v>
      </c>
      <c r="F19" s="103">
        <v>0</v>
      </c>
      <c r="G19" s="35">
        <v>100</v>
      </c>
      <c r="H19" s="221"/>
    </row>
    <row r="20" spans="1:8" ht="15.75" x14ac:dyDescent="0.25">
      <c r="A20" s="55" t="s">
        <v>11</v>
      </c>
      <c r="B20" s="20">
        <v>959</v>
      </c>
      <c r="C20" s="20">
        <v>3014</v>
      </c>
      <c r="D20" s="118">
        <v>3682</v>
      </c>
      <c r="E20" s="5">
        <v>3500</v>
      </c>
      <c r="F20" s="104">
        <v>794</v>
      </c>
      <c r="G20" s="31">
        <v>3500</v>
      </c>
      <c r="H20" s="221"/>
    </row>
    <row r="21" spans="1:8" ht="15.75" x14ac:dyDescent="0.25">
      <c r="A21" s="55" t="s">
        <v>127</v>
      </c>
      <c r="B21" s="77"/>
      <c r="C21" s="77"/>
      <c r="D21" s="241"/>
      <c r="E21" s="5">
        <v>0</v>
      </c>
      <c r="F21" s="104">
        <v>33</v>
      </c>
      <c r="G21" s="31">
        <v>811</v>
      </c>
      <c r="H21" s="221" t="s">
        <v>128</v>
      </c>
    </row>
    <row r="22" spans="1:8" ht="15.75" x14ac:dyDescent="0.25">
      <c r="A22" s="56" t="s">
        <v>12</v>
      </c>
      <c r="B22" s="20">
        <v>0</v>
      </c>
      <c r="C22" s="20">
        <v>-717</v>
      </c>
      <c r="D22" s="118">
        <v>-667</v>
      </c>
      <c r="E22" s="5">
        <v>0</v>
      </c>
      <c r="F22" s="104">
        <v>0</v>
      </c>
      <c r="G22" s="31">
        <v>0</v>
      </c>
      <c r="H22" s="226"/>
    </row>
    <row r="23" spans="1:8" ht="15.75" x14ac:dyDescent="0.25">
      <c r="A23" s="57" t="s">
        <v>13</v>
      </c>
      <c r="B23" s="20">
        <v>110</v>
      </c>
      <c r="C23" s="20">
        <v>212</v>
      </c>
      <c r="D23" s="118">
        <v>95</v>
      </c>
      <c r="E23" s="5">
        <v>230</v>
      </c>
      <c r="F23" s="104">
        <v>0</v>
      </c>
      <c r="G23" s="31">
        <v>230</v>
      </c>
      <c r="H23" s="221"/>
    </row>
    <row r="24" spans="1:8" ht="15.75" x14ac:dyDescent="0.25">
      <c r="A24" s="55" t="s">
        <v>80</v>
      </c>
      <c r="B24" s="20">
        <v>7</v>
      </c>
      <c r="C24" s="20">
        <v>185</v>
      </c>
      <c r="D24" s="118">
        <v>170</v>
      </c>
      <c r="E24" s="5">
        <v>330</v>
      </c>
      <c r="F24" s="104">
        <v>47</v>
      </c>
      <c r="G24" s="31">
        <v>330</v>
      </c>
      <c r="H24" s="221"/>
    </row>
    <row r="25" spans="1:8" ht="15.75" x14ac:dyDescent="0.25">
      <c r="A25" s="55" t="s">
        <v>16</v>
      </c>
      <c r="B25" s="20">
        <v>356</v>
      </c>
      <c r="C25" s="20">
        <v>14</v>
      </c>
      <c r="D25" s="118">
        <v>82</v>
      </c>
      <c r="E25" s="5">
        <v>1500</v>
      </c>
      <c r="F25" s="104">
        <v>0</v>
      </c>
      <c r="G25" s="31">
        <v>1500</v>
      </c>
      <c r="H25" s="221"/>
    </row>
    <row r="26" spans="1:8" ht="15.75" x14ac:dyDescent="0.25">
      <c r="A26" s="55" t="s">
        <v>15</v>
      </c>
      <c r="B26" s="20">
        <v>210</v>
      </c>
      <c r="C26" s="20">
        <v>514</v>
      </c>
      <c r="D26" s="118">
        <v>495</v>
      </c>
      <c r="E26" s="5">
        <v>1120</v>
      </c>
      <c r="F26" s="104">
        <v>33</v>
      </c>
      <c r="G26" s="31">
        <v>1120</v>
      </c>
      <c r="H26" s="221"/>
    </row>
    <row r="27" spans="1:8" ht="15.75" x14ac:dyDescent="0.25">
      <c r="A27" s="49" t="s">
        <v>17</v>
      </c>
      <c r="B27" s="20">
        <v>9524</v>
      </c>
      <c r="C27" s="20">
        <v>0</v>
      </c>
      <c r="D27" s="118">
        <v>0</v>
      </c>
      <c r="E27" s="5">
        <v>6000</v>
      </c>
      <c r="F27" s="104">
        <v>268</v>
      </c>
      <c r="G27" s="31">
        <v>6000</v>
      </c>
      <c r="H27" s="221"/>
    </row>
    <row r="28" spans="1:8" ht="15.75" x14ac:dyDescent="0.25">
      <c r="A28" s="55" t="s">
        <v>14</v>
      </c>
      <c r="B28" s="20">
        <v>2644</v>
      </c>
      <c r="C28" s="20">
        <v>1970</v>
      </c>
      <c r="D28" s="118">
        <v>4077</v>
      </c>
      <c r="E28" s="5">
        <v>7800</v>
      </c>
      <c r="F28" s="104">
        <v>0</v>
      </c>
      <c r="G28" s="31">
        <v>7800</v>
      </c>
      <c r="H28" s="221"/>
    </row>
    <row r="29" spans="1:8" ht="32.25" thickBot="1" x14ac:dyDescent="0.3">
      <c r="A29" s="49" t="s">
        <v>96</v>
      </c>
      <c r="B29" s="84">
        <v>4747</v>
      </c>
      <c r="C29" s="84">
        <v>6165</v>
      </c>
      <c r="D29" s="78"/>
      <c r="E29" s="27"/>
      <c r="F29" s="107"/>
      <c r="G29" s="127"/>
      <c r="H29" s="152"/>
    </row>
    <row r="30" spans="1:8" ht="20.25" thickTop="1" thickBot="1" x14ac:dyDescent="0.3">
      <c r="A30" s="11" t="s">
        <v>8</v>
      </c>
      <c r="B30" s="74">
        <f t="shared" ref="B30:G30" si="2">SUM(B19:B29)</f>
        <v>19114</v>
      </c>
      <c r="C30" s="75">
        <f t="shared" si="2"/>
        <v>11357</v>
      </c>
      <c r="D30" s="75">
        <f t="shared" si="2"/>
        <v>7934</v>
      </c>
      <c r="E30" s="7">
        <f t="shared" si="2"/>
        <v>20580</v>
      </c>
      <c r="F30" s="106">
        <f t="shared" si="2"/>
        <v>1175</v>
      </c>
      <c r="G30" s="34">
        <f t="shared" si="2"/>
        <v>21391</v>
      </c>
      <c r="H30" s="224"/>
    </row>
    <row r="31" spans="1:8" ht="33" thickTop="1" thickBot="1" x14ac:dyDescent="0.3">
      <c r="A31" s="53" t="s">
        <v>19</v>
      </c>
      <c r="B31" s="71" t="s">
        <v>68</v>
      </c>
      <c r="C31" s="71" t="s">
        <v>90</v>
      </c>
      <c r="D31" s="71" t="s">
        <v>101</v>
      </c>
      <c r="E31" s="25" t="s">
        <v>102</v>
      </c>
      <c r="F31" s="102" t="s">
        <v>113</v>
      </c>
      <c r="G31" s="30" t="s">
        <v>99</v>
      </c>
      <c r="H31" s="224"/>
    </row>
    <row r="32" spans="1:8" ht="16.5" thickTop="1" x14ac:dyDescent="0.25">
      <c r="A32" s="58" t="s">
        <v>60</v>
      </c>
      <c r="B32" s="79">
        <v>18966</v>
      </c>
      <c r="C32" s="79">
        <v>20595</v>
      </c>
      <c r="D32" s="120">
        <v>24655</v>
      </c>
      <c r="E32" s="254">
        <v>24150</v>
      </c>
      <c r="F32" s="248">
        <v>2001</v>
      </c>
      <c r="G32" s="256">
        <v>24150</v>
      </c>
      <c r="H32" s="152"/>
    </row>
    <row r="33" spans="1:8" ht="15.75" x14ac:dyDescent="0.25">
      <c r="A33" s="55" t="s">
        <v>84</v>
      </c>
      <c r="B33" s="20">
        <v>12308</v>
      </c>
      <c r="C33" s="72">
        <v>9056</v>
      </c>
      <c r="D33" s="117">
        <v>6828</v>
      </c>
      <c r="E33" s="255"/>
      <c r="F33" s="249"/>
      <c r="G33" s="257"/>
      <c r="H33" s="152"/>
    </row>
    <row r="34" spans="1:8" ht="15.75" x14ac:dyDescent="0.25">
      <c r="A34" s="54" t="s">
        <v>97</v>
      </c>
      <c r="B34" s="72">
        <v>306</v>
      </c>
      <c r="C34" s="72">
        <v>220</v>
      </c>
      <c r="D34" s="117">
        <v>996</v>
      </c>
      <c r="E34" s="28"/>
      <c r="F34" s="109"/>
      <c r="G34" s="41"/>
      <c r="H34" s="152"/>
    </row>
    <row r="35" spans="1:8" ht="15.75" x14ac:dyDescent="0.25">
      <c r="A35" s="54" t="s">
        <v>81</v>
      </c>
      <c r="B35" s="72">
        <v>33</v>
      </c>
      <c r="C35" s="72">
        <v>4</v>
      </c>
      <c r="D35" s="117">
        <v>0</v>
      </c>
      <c r="E35" s="4">
        <v>50</v>
      </c>
      <c r="F35" s="103">
        <v>0</v>
      </c>
      <c r="G35" s="35">
        <v>50</v>
      </c>
      <c r="H35" s="152"/>
    </row>
    <row r="36" spans="1:8" ht="15.75" x14ac:dyDescent="0.25">
      <c r="A36" s="56" t="s">
        <v>20</v>
      </c>
      <c r="B36" s="20">
        <v>-12283</v>
      </c>
      <c r="C36" s="20">
        <v>-10990</v>
      </c>
      <c r="D36" s="118">
        <v>-9707</v>
      </c>
      <c r="E36" s="252">
        <v>-10000</v>
      </c>
      <c r="F36" s="250">
        <v>-2608</v>
      </c>
      <c r="G36" s="258">
        <v>-10000</v>
      </c>
      <c r="H36" s="226"/>
    </row>
    <row r="37" spans="1:8" ht="16.5" thickBot="1" x14ac:dyDescent="0.3">
      <c r="A37" s="56" t="s">
        <v>21</v>
      </c>
      <c r="B37" s="20">
        <v>-3289</v>
      </c>
      <c r="C37" s="20">
        <v>-1750</v>
      </c>
      <c r="D37" s="118">
        <v>-4183</v>
      </c>
      <c r="E37" s="253"/>
      <c r="F37" s="251"/>
      <c r="G37" s="259"/>
      <c r="H37" s="226"/>
    </row>
    <row r="38" spans="1:8" ht="20.25" thickTop="1" thickBot="1" x14ac:dyDescent="0.3">
      <c r="A38" s="11" t="s">
        <v>8</v>
      </c>
      <c r="B38" s="74">
        <f t="shared" ref="B38:G38" si="3">SUM(B32:B37)</f>
        <v>16041</v>
      </c>
      <c r="C38" s="75">
        <f t="shared" si="3"/>
        <v>17135</v>
      </c>
      <c r="D38" s="75">
        <f t="shared" si="3"/>
        <v>18589</v>
      </c>
      <c r="E38" s="7">
        <f t="shared" si="3"/>
        <v>14200</v>
      </c>
      <c r="F38" s="106">
        <f t="shared" si="3"/>
        <v>-607</v>
      </c>
      <c r="G38" s="34">
        <f t="shared" si="3"/>
        <v>14200</v>
      </c>
      <c r="H38" s="224"/>
    </row>
    <row r="39" spans="1:8" ht="33" thickTop="1" thickBot="1" x14ac:dyDescent="0.3">
      <c r="A39" s="59" t="s">
        <v>22</v>
      </c>
      <c r="B39" s="71" t="s">
        <v>68</v>
      </c>
      <c r="C39" s="71" t="s">
        <v>90</v>
      </c>
      <c r="D39" s="71" t="s">
        <v>101</v>
      </c>
      <c r="E39" s="25" t="s">
        <v>102</v>
      </c>
      <c r="F39" s="102" t="s">
        <v>113</v>
      </c>
      <c r="G39" s="30" t="s">
        <v>99</v>
      </c>
      <c r="H39" s="224"/>
    </row>
    <row r="40" spans="1:8" ht="16.5" thickTop="1" x14ac:dyDescent="0.25">
      <c r="A40" s="58" t="s">
        <v>23</v>
      </c>
      <c r="B40" s="80">
        <v>2644</v>
      </c>
      <c r="C40" s="80">
        <v>2581</v>
      </c>
      <c r="D40" s="120">
        <v>4260</v>
      </c>
      <c r="E40" s="8">
        <v>7150</v>
      </c>
      <c r="F40" s="108">
        <v>769</v>
      </c>
      <c r="G40" s="36">
        <v>7150</v>
      </c>
      <c r="H40" s="221"/>
    </row>
    <row r="41" spans="1:8" ht="15.75" x14ac:dyDescent="0.25">
      <c r="A41" s="55" t="s">
        <v>24</v>
      </c>
      <c r="B41" s="81">
        <v>6554</v>
      </c>
      <c r="C41" s="81">
        <v>5226</v>
      </c>
      <c r="D41" s="118">
        <v>22562</v>
      </c>
      <c r="E41" s="5">
        <v>7500</v>
      </c>
      <c r="F41" s="104">
        <v>949</v>
      </c>
      <c r="G41" s="32">
        <v>7500</v>
      </c>
      <c r="H41" s="152"/>
    </row>
    <row r="42" spans="1:8" ht="15.75" x14ac:dyDescent="0.25">
      <c r="A42" s="55" t="s">
        <v>25</v>
      </c>
      <c r="B42" s="81">
        <v>6113</v>
      </c>
      <c r="C42" s="81">
        <v>6469</v>
      </c>
      <c r="D42" s="118">
        <v>9998</v>
      </c>
      <c r="E42" s="5">
        <v>11000</v>
      </c>
      <c r="F42" s="104">
        <v>3480</v>
      </c>
      <c r="G42" s="31">
        <v>11000</v>
      </c>
      <c r="H42" s="226"/>
    </row>
    <row r="43" spans="1:8" ht="15.75" x14ac:dyDescent="0.25">
      <c r="A43" s="55" t="s">
        <v>26</v>
      </c>
      <c r="B43" s="81">
        <v>269</v>
      </c>
      <c r="C43" s="81">
        <v>331</v>
      </c>
      <c r="D43" s="118">
        <v>617</v>
      </c>
      <c r="E43" s="5">
        <v>550</v>
      </c>
      <c r="F43" s="104">
        <v>125</v>
      </c>
      <c r="G43" s="31">
        <v>550</v>
      </c>
      <c r="H43" s="226"/>
    </row>
    <row r="44" spans="1:8" ht="15.75" x14ac:dyDescent="0.25">
      <c r="A44" s="55" t="s">
        <v>27</v>
      </c>
      <c r="B44" s="81">
        <v>4801</v>
      </c>
      <c r="C44" s="81">
        <v>11603</v>
      </c>
      <c r="D44" s="118">
        <v>10729</v>
      </c>
      <c r="E44" s="5">
        <v>27500</v>
      </c>
      <c r="F44" s="104">
        <v>1557</v>
      </c>
      <c r="G44" s="31">
        <v>12000</v>
      </c>
      <c r="H44" s="226" t="s">
        <v>108</v>
      </c>
    </row>
    <row r="45" spans="1:8" ht="15.75" x14ac:dyDescent="0.25">
      <c r="A45" s="55" t="s">
        <v>28</v>
      </c>
      <c r="B45" s="81">
        <v>5996</v>
      </c>
      <c r="C45" s="81">
        <v>2669</v>
      </c>
      <c r="D45" s="118">
        <v>2970</v>
      </c>
      <c r="E45" s="5">
        <v>1452</v>
      </c>
      <c r="F45" s="104">
        <v>1743</v>
      </c>
      <c r="G45" s="31">
        <v>2952</v>
      </c>
      <c r="H45" s="226" t="s">
        <v>111</v>
      </c>
    </row>
    <row r="46" spans="1:8" ht="15.75" x14ac:dyDescent="0.25">
      <c r="A46" s="55" t="s">
        <v>29</v>
      </c>
      <c r="B46" s="81">
        <v>2434</v>
      </c>
      <c r="C46" s="81">
        <v>690</v>
      </c>
      <c r="D46" s="118">
        <v>1040</v>
      </c>
      <c r="E46" s="5">
        <v>2000</v>
      </c>
      <c r="F46" s="104">
        <v>-100</v>
      </c>
      <c r="G46" s="31">
        <v>2000</v>
      </c>
      <c r="H46" s="226"/>
    </row>
    <row r="47" spans="1:8" ht="15.75" x14ac:dyDescent="0.25">
      <c r="A47" s="56" t="s">
        <v>30</v>
      </c>
      <c r="B47" s="81">
        <v>0</v>
      </c>
      <c r="C47" s="81">
        <v>-2699</v>
      </c>
      <c r="D47" s="118">
        <v>-4770</v>
      </c>
      <c r="E47" s="5">
        <v>-3000</v>
      </c>
      <c r="F47" s="104">
        <v>-1541</v>
      </c>
      <c r="G47" s="31">
        <v>-3000</v>
      </c>
      <c r="H47" s="223"/>
    </row>
    <row r="48" spans="1:8" ht="16.5" thickBot="1" x14ac:dyDescent="0.3">
      <c r="A48" s="60" t="s">
        <v>72</v>
      </c>
      <c r="B48" s="126">
        <v>-4478</v>
      </c>
      <c r="C48" s="82">
        <v>-3550</v>
      </c>
      <c r="D48" s="119">
        <v>-2904</v>
      </c>
      <c r="E48" s="6">
        <v>-3000</v>
      </c>
      <c r="F48" s="105">
        <v>-1238</v>
      </c>
      <c r="G48" s="33">
        <v>-3000</v>
      </c>
      <c r="H48" s="223"/>
    </row>
    <row r="49" spans="1:8" ht="20.25" thickTop="1" thickBot="1" x14ac:dyDescent="0.3">
      <c r="A49" s="11" t="s">
        <v>8</v>
      </c>
      <c r="B49" s="74">
        <f t="shared" ref="B49:D49" si="4">SUM(B40:B48)</f>
        <v>24333</v>
      </c>
      <c r="C49" s="83">
        <f t="shared" si="4"/>
        <v>23320</v>
      </c>
      <c r="D49" s="83">
        <f t="shared" si="4"/>
        <v>44502</v>
      </c>
      <c r="E49" s="7">
        <f t="shared" ref="E49" si="5">SUM(E40:E48)</f>
        <v>51152</v>
      </c>
      <c r="F49" s="106">
        <f t="shared" ref="F49" si="6">SUM(F40:F48)</f>
        <v>5744</v>
      </c>
      <c r="G49" s="34">
        <f>SUM(G40:G48)</f>
        <v>37152</v>
      </c>
      <c r="H49" s="224"/>
    </row>
    <row r="50" spans="1:8" ht="33" thickTop="1" thickBot="1" x14ac:dyDescent="0.3">
      <c r="A50" s="53" t="s">
        <v>31</v>
      </c>
      <c r="B50" s="215" t="s">
        <v>68</v>
      </c>
      <c r="C50" s="215" t="s">
        <v>90</v>
      </c>
      <c r="D50" s="215" t="s">
        <v>101</v>
      </c>
      <c r="E50" s="216" t="s">
        <v>102</v>
      </c>
      <c r="F50" s="217" t="s">
        <v>113</v>
      </c>
      <c r="G50" s="218" t="s">
        <v>99</v>
      </c>
      <c r="H50" s="224"/>
    </row>
    <row r="51" spans="1:8" ht="16.5" thickTop="1" x14ac:dyDescent="0.25">
      <c r="A51" s="236" t="s">
        <v>73</v>
      </c>
      <c r="B51" s="72">
        <v>4605</v>
      </c>
      <c r="C51" s="72">
        <v>3835</v>
      </c>
      <c r="D51" s="117">
        <v>3805</v>
      </c>
      <c r="E51" s="4">
        <v>6050</v>
      </c>
      <c r="F51" s="103">
        <v>784</v>
      </c>
      <c r="G51" s="35">
        <v>6050</v>
      </c>
      <c r="H51" s="226"/>
    </row>
    <row r="52" spans="1:8" ht="15.75" x14ac:dyDescent="0.25">
      <c r="A52" s="237" t="s">
        <v>32</v>
      </c>
      <c r="B52" s="20">
        <v>2501</v>
      </c>
      <c r="C52" s="20">
        <v>3081</v>
      </c>
      <c r="D52" s="118">
        <v>2906</v>
      </c>
      <c r="E52" s="5">
        <v>2600</v>
      </c>
      <c r="F52" s="104">
        <v>0</v>
      </c>
      <c r="G52" s="31">
        <v>2600</v>
      </c>
      <c r="H52" s="226"/>
    </row>
    <row r="53" spans="1:8" ht="15.75" x14ac:dyDescent="0.25">
      <c r="A53" s="237" t="s">
        <v>26</v>
      </c>
      <c r="B53" s="20">
        <v>1055</v>
      </c>
      <c r="C53" s="20">
        <v>1156</v>
      </c>
      <c r="D53" s="118">
        <v>1280</v>
      </c>
      <c r="E53" s="5">
        <v>1650</v>
      </c>
      <c r="F53" s="104">
        <v>206</v>
      </c>
      <c r="G53" s="31">
        <v>1650</v>
      </c>
      <c r="H53" s="221"/>
    </row>
    <row r="54" spans="1:8" ht="15.75" x14ac:dyDescent="0.25">
      <c r="A54" s="237" t="s">
        <v>27</v>
      </c>
      <c r="B54" s="20">
        <v>3044</v>
      </c>
      <c r="C54" s="20">
        <v>6012</v>
      </c>
      <c r="D54" s="118">
        <v>5515</v>
      </c>
      <c r="E54" s="5">
        <v>13200</v>
      </c>
      <c r="F54" s="104">
        <v>562</v>
      </c>
      <c r="G54" s="31">
        <v>7000</v>
      </c>
      <c r="H54" s="226" t="s">
        <v>108</v>
      </c>
    </row>
    <row r="55" spans="1:8" ht="17.25" customHeight="1" x14ac:dyDescent="0.25">
      <c r="A55" s="237" t="s">
        <v>24</v>
      </c>
      <c r="B55" s="20">
        <v>13955</v>
      </c>
      <c r="C55" s="20">
        <v>6917</v>
      </c>
      <c r="D55" s="118">
        <v>26347</v>
      </c>
      <c r="E55" s="5">
        <v>45000</v>
      </c>
      <c r="F55" s="104">
        <v>-8050</v>
      </c>
      <c r="G55" s="32">
        <v>45000</v>
      </c>
      <c r="H55" s="221"/>
    </row>
    <row r="56" spans="1:8" ht="15.75" x14ac:dyDescent="0.25">
      <c r="A56" s="237" t="s">
        <v>33</v>
      </c>
      <c r="B56" s="20">
        <v>70</v>
      </c>
      <c r="C56" s="20">
        <v>70</v>
      </c>
      <c r="D56" s="118">
        <v>70</v>
      </c>
      <c r="E56" s="5">
        <v>70</v>
      </c>
      <c r="F56" s="104">
        <v>0</v>
      </c>
      <c r="G56" s="31">
        <v>70</v>
      </c>
      <c r="H56" s="221"/>
    </row>
    <row r="57" spans="1:8" ht="15.75" x14ac:dyDescent="0.25">
      <c r="A57" s="237" t="s">
        <v>87</v>
      </c>
      <c r="B57" s="20">
        <v>26</v>
      </c>
      <c r="C57" s="20">
        <v>567</v>
      </c>
      <c r="D57" s="118">
        <v>538</v>
      </c>
      <c r="E57" s="5">
        <v>750</v>
      </c>
      <c r="F57" s="104">
        <v>50</v>
      </c>
      <c r="G57" s="31">
        <v>750</v>
      </c>
      <c r="H57" s="226"/>
    </row>
    <row r="58" spans="1:8" ht="15.75" x14ac:dyDescent="0.25">
      <c r="A58" s="237" t="s">
        <v>28</v>
      </c>
      <c r="B58" s="20">
        <v>4299</v>
      </c>
      <c r="C58" s="20">
        <v>2026</v>
      </c>
      <c r="D58" s="118">
        <v>6155</v>
      </c>
      <c r="E58" s="5">
        <v>5000</v>
      </c>
      <c r="F58" s="104">
        <v>218</v>
      </c>
      <c r="G58" s="31">
        <v>5000</v>
      </c>
      <c r="H58" s="226"/>
    </row>
    <row r="59" spans="1:8" ht="31.5" x14ac:dyDescent="0.25">
      <c r="A59" s="238" t="s">
        <v>34</v>
      </c>
      <c r="B59" s="20">
        <v>-30000</v>
      </c>
      <c r="C59" s="20">
        <v>-33500</v>
      </c>
      <c r="D59" s="118">
        <v>-33500</v>
      </c>
      <c r="E59" s="5">
        <v>-35000</v>
      </c>
      <c r="F59" s="104">
        <v>0</v>
      </c>
      <c r="G59" s="31">
        <v>-35000</v>
      </c>
      <c r="H59" s="226"/>
    </row>
    <row r="60" spans="1:8" ht="15.75" x14ac:dyDescent="0.25">
      <c r="A60" s="239" t="s">
        <v>35</v>
      </c>
      <c r="B60" s="20">
        <v>-6304</v>
      </c>
      <c r="C60" s="20">
        <v>-7161</v>
      </c>
      <c r="D60" s="118">
        <v>-7932</v>
      </c>
      <c r="E60" s="5">
        <v>-6500</v>
      </c>
      <c r="F60" s="104">
        <v>892</v>
      </c>
      <c r="G60" s="31">
        <v>-6500</v>
      </c>
      <c r="H60" s="226"/>
    </row>
    <row r="61" spans="1:8" ht="15.75" x14ac:dyDescent="0.25">
      <c r="A61" s="239" t="s">
        <v>98</v>
      </c>
      <c r="B61" s="87"/>
      <c r="C61" s="100"/>
      <c r="D61" s="121">
        <v>-3479</v>
      </c>
      <c r="E61" s="101"/>
      <c r="F61" s="146"/>
      <c r="G61" s="145"/>
      <c r="H61" s="226"/>
    </row>
    <row r="62" spans="1:8" ht="16.5" thickBot="1" x14ac:dyDescent="0.3">
      <c r="A62" s="240" t="s">
        <v>70</v>
      </c>
      <c r="B62" s="84">
        <v>-1000</v>
      </c>
      <c r="C62" s="147"/>
      <c r="D62" s="148"/>
      <c r="E62" s="149"/>
      <c r="F62" s="151"/>
      <c r="G62" s="150"/>
      <c r="H62" s="226"/>
    </row>
    <row r="63" spans="1:8" ht="20.25" thickTop="1" thickBot="1" x14ac:dyDescent="0.3">
      <c r="A63" s="11" t="s">
        <v>8</v>
      </c>
      <c r="B63" s="74">
        <f t="shared" ref="B63:D63" si="7">SUM(B51:B62)</f>
        <v>-7749</v>
      </c>
      <c r="C63" s="75">
        <f t="shared" si="7"/>
        <v>-16997</v>
      </c>
      <c r="D63" s="75">
        <f t="shared" si="7"/>
        <v>1705</v>
      </c>
      <c r="E63" s="7">
        <f>SUM(E51:E62)</f>
        <v>32820</v>
      </c>
      <c r="F63" s="106">
        <f>SUM(F51:F62)</f>
        <v>-5338</v>
      </c>
      <c r="G63" s="34">
        <f>SUM(G51:G62)</f>
        <v>26620</v>
      </c>
      <c r="H63" s="224"/>
    </row>
    <row r="64" spans="1:8" ht="33" thickTop="1" thickBot="1" x14ac:dyDescent="0.3">
      <c r="A64" s="53" t="s">
        <v>36</v>
      </c>
      <c r="B64" s="71" t="s">
        <v>68</v>
      </c>
      <c r="C64" s="71" t="s">
        <v>90</v>
      </c>
      <c r="D64" s="71" t="s">
        <v>101</v>
      </c>
      <c r="E64" s="25" t="s">
        <v>102</v>
      </c>
      <c r="F64" s="102" t="s">
        <v>113</v>
      </c>
      <c r="G64" s="30" t="s">
        <v>99</v>
      </c>
      <c r="H64" s="224"/>
    </row>
    <row r="65" spans="1:8" ht="16.5" thickTop="1" x14ac:dyDescent="0.25">
      <c r="A65" s="58" t="s">
        <v>37</v>
      </c>
      <c r="B65" s="79">
        <v>588</v>
      </c>
      <c r="C65" s="79">
        <v>341</v>
      </c>
      <c r="D65" s="120">
        <v>96</v>
      </c>
      <c r="E65" s="8">
        <v>1100</v>
      </c>
      <c r="F65" s="108">
        <v>416</v>
      </c>
      <c r="G65" s="36">
        <v>1100</v>
      </c>
      <c r="H65" s="223"/>
    </row>
    <row r="66" spans="1:8" ht="15.75" x14ac:dyDescent="0.25">
      <c r="A66" s="55" t="s">
        <v>38</v>
      </c>
      <c r="B66" s="20">
        <v>9148</v>
      </c>
      <c r="C66" s="72">
        <v>43159</v>
      </c>
      <c r="D66" s="128"/>
      <c r="E66" s="28"/>
      <c r="F66" s="109"/>
      <c r="G66" s="41"/>
      <c r="H66" s="226"/>
    </row>
    <row r="67" spans="1:8" ht="15.75" x14ac:dyDescent="0.25">
      <c r="A67" s="55" t="s">
        <v>39</v>
      </c>
      <c r="B67" s="20">
        <v>1853</v>
      </c>
      <c r="C67" s="72">
        <v>1805</v>
      </c>
      <c r="D67" s="128"/>
      <c r="E67" s="28"/>
      <c r="F67" s="109"/>
      <c r="G67" s="41"/>
      <c r="H67" s="226"/>
    </row>
    <row r="68" spans="1:8" ht="15.75" x14ac:dyDescent="0.25">
      <c r="A68" s="55" t="s">
        <v>40</v>
      </c>
      <c r="B68" s="20">
        <v>13</v>
      </c>
      <c r="C68" s="85"/>
      <c r="D68" s="128"/>
      <c r="E68" s="28"/>
      <c r="F68" s="109"/>
      <c r="G68" s="41"/>
      <c r="H68" s="226"/>
    </row>
    <row r="69" spans="1:8" ht="15.75" x14ac:dyDescent="0.25">
      <c r="A69" s="55" t="s">
        <v>82</v>
      </c>
      <c r="B69" s="20">
        <v>2001</v>
      </c>
      <c r="C69" s="20">
        <v>1774</v>
      </c>
      <c r="D69" s="118">
        <v>1111</v>
      </c>
      <c r="E69" s="5">
        <v>1197</v>
      </c>
      <c r="F69" s="104">
        <v>278</v>
      </c>
      <c r="G69" s="31">
        <v>1197</v>
      </c>
      <c r="H69" s="226"/>
    </row>
    <row r="70" spans="1:8" ht="15.75" x14ac:dyDescent="0.25">
      <c r="A70" s="55" t="s">
        <v>74</v>
      </c>
      <c r="B70" s="20">
        <v>1437</v>
      </c>
      <c r="C70" s="20">
        <v>1599</v>
      </c>
      <c r="D70" s="118">
        <v>1207</v>
      </c>
      <c r="E70" s="5">
        <v>1000</v>
      </c>
      <c r="F70" s="104">
        <v>144</v>
      </c>
      <c r="G70" s="31">
        <v>1000</v>
      </c>
      <c r="H70" s="226"/>
    </row>
    <row r="71" spans="1:8" ht="15.75" x14ac:dyDescent="0.25">
      <c r="A71" s="55" t="s">
        <v>41</v>
      </c>
      <c r="B71" s="20">
        <v>198</v>
      </c>
      <c r="C71" s="20">
        <v>139</v>
      </c>
      <c r="D71" s="118">
        <v>817</v>
      </c>
      <c r="E71" s="5">
        <v>6050</v>
      </c>
      <c r="F71" s="104">
        <v>0</v>
      </c>
      <c r="G71" s="31">
        <v>6050</v>
      </c>
      <c r="H71" s="223"/>
    </row>
    <row r="72" spans="1:8" ht="15.75" x14ac:dyDescent="0.25">
      <c r="A72" s="61" t="s">
        <v>42</v>
      </c>
      <c r="B72" s="20">
        <v>-1</v>
      </c>
      <c r="C72" s="20">
        <v>-1</v>
      </c>
      <c r="D72" s="118">
        <v>0</v>
      </c>
      <c r="E72" s="5">
        <v>-1</v>
      </c>
      <c r="F72" s="104">
        <v>0</v>
      </c>
      <c r="G72" s="31">
        <v>-1</v>
      </c>
      <c r="H72" s="226"/>
    </row>
    <row r="73" spans="1:8" ht="15.75" x14ac:dyDescent="0.25">
      <c r="A73" s="61" t="s">
        <v>43</v>
      </c>
      <c r="B73" s="20">
        <v>-3</v>
      </c>
      <c r="C73" s="20">
        <v>0</v>
      </c>
      <c r="D73" s="118">
        <v>0</v>
      </c>
      <c r="E73" s="5">
        <v>-600</v>
      </c>
      <c r="F73" s="104">
        <v>0</v>
      </c>
      <c r="G73" s="31">
        <v>-600</v>
      </c>
      <c r="H73" s="226"/>
    </row>
    <row r="74" spans="1:8" ht="15.75" x14ac:dyDescent="0.25">
      <c r="A74" s="61" t="s">
        <v>66</v>
      </c>
      <c r="B74" s="20">
        <v>-10756</v>
      </c>
      <c r="C74" s="20">
        <v>-11700</v>
      </c>
      <c r="D74" s="118">
        <v>-11700</v>
      </c>
      <c r="E74" s="5">
        <v>-12600</v>
      </c>
      <c r="F74" s="104">
        <v>-2925</v>
      </c>
      <c r="G74" s="31">
        <v>-12600</v>
      </c>
      <c r="H74" s="152"/>
    </row>
    <row r="75" spans="1:8" ht="16.5" thickBot="1" x14ac:dyDescent="0.3">
      <c r="A75" s="62" t="s">
        <v>93</v>
      </c>
      <c r="B75" s="84">
        <v>-8660</v>
      </c>
      <c r="C75" s="73">
        <v>-7103</v>
      </c>
      <c r="D75" s="129"/>
      <c r="E75" s="26"/>
      <c r="F75" s="110"/>
      <c r="G75" s="40"/>
      <c r="H75" s="152"/>
    </row>
    <row r="76" spans="1:8" ht="20.25" thickTop="1" thickBot="1" x14ac:dyDescent="0.3">
      <c r="A76" s="11" t="s">
        <v>8</v>
      </c>
      <c r="B76" s="74">
        <f t="shared" ref="B76:E76" si="8">SUM(B65:B75)</f>
        <v>-4182</v>
      </c>
      <c r="C76" s="75">
        <f t="shared" si="8"/>
        <v>30013</v>
      </c>
      <c r="D76" s="75">
        <f t="shared" si="8"/>
        <v>-8469</v>
      </c>
      <c r="E76" s="7">
        <f t="shared" si="8"/>
        <v>-3854</v>
      </c>
      <c r="F76" s="106">
        <f t="shared" ref="F76" si="9">SUM(F65:F75)</f>
        <v>-2087</v>
      </c>
      <c r="G76" s="34">
        <f>SUM(G65:G75)</f>
        <v>-3854</v>
      </c>
      <c r="H76" s="224"/>
    </row>
    <row r="77" spans="1:8" ht="33" thickTop="1" thickBot="1" x14ac:dyDescent="0.3">
      <c r="A77" s="53" t="s">
        <v>44</v>
      </c>
      <c r="B77" s="71" t="s">
        <v>68</v>
      </c>
      <c r="C77" s="71" t="s">
        <v>90</v>
      </c>
      <c r="D77" s="71" t="s">
        <v>101</v>
      </c>
      <c r="E77" s="25" t="s">
        <v>102</v>
      </c>
      <c r="F77" s="102" t="s">
        <v>113</v>
      </c>
      <c r="G77" s="30" t="s">
        <v>99</v>
      </c>
      <c r="H77" s="224"/>
    </row>
    <row r="78" spans="1:8" ht="16.5" thickTop="1" x14ac:dyDescent="0.25">
      <c r="A78" s="58" t="s">
        <v>25</v>
      </c>
      <c r="B78" s="79">
        <v>4441</v>
      </c>
      <c r="C78" s="79">
        <v>4441</v>
      </c>
      <c r="D78" s="120">
        <v>4291</v>
      </c>
      <c r="E78" s="9">
        <v>4441</v>
      </c>
      <c r="F78" s="108">
        <v>4291</v>
      </c>
      <c r="G78" s="36">
        <v>4441</v>
      </c>
      <c r="H78" s="152"/>
    </row>
    <row r="79" spans="1:8" ht="15.75" x14ac:dyDescent="0.25">
      <c r="A79" s="55" t="s">
        <v>26</v>
      </c>
      <c r="B79" s="20">
        <v>173</v>
      </c>
      <c r="C79" s="20">
        <v>167</v>
      </c>
      <c r="D79" s="118">
        <v>212</v>
      </c>
      <c r="E79" s="10">
        <v>193</v>
      </c>
      <c r="F79" s="104">
        <v>35</v>
      </c>
      <c r="G79" s="31">
        <v>193</v>
      </c>
      <c r="H79" s="152"/>
    </row>
    <row r="80" spans="1:8" ht="15.75" x14ac:dyDescent="0.25">
      <c r="A80" s="49" t="s">
        <v>75</v>
      </c>
      <c r="B80" s="20">
        <v>706</v>
      </c>
      <c r="C80" s="20">
        <v>329</v>
      </c>
      <c r="D80" s="118">
        <v>376</v>
      </c>
      <c r="E80" s="10">
        <v>385</v>
      </c>
      <c r="F80" s="104">
        <v>78</v>
      </c>
      <c r="G80" s="31">
        <v>385</v>
      </c>
      <c r="H80" s="152"/>
    </row>
    <row r="81" spans="1:8" ht="15.75" x14ac:dyDescent="0.25">
      <c r="A81" s="55" t="s">
        <v>45</v>
      </c>
      <c r="B81" s="20">
        <v>20613</v>
      </c>
      <c r="C81" s="20">
        <v>14516</v>
      </c>
      <c r="D81" s="118">
        <v>23329</v>
      </c>
      <c r="E81" s="10">
        <v>27500</v>
      </c>
      <c r="F81" s="104">
        <v>2063</v>
      </c>
      <c r="G81" s="31">
        <v>27500</v>
      </c>
      <c r="H81" s="226"/>
    </row>
    <row r="82" spans="1:8" ht="15.75" x14ac:dyDescent="0.25">
      <c r="A82" s="55" t="s">
        <v>86</v>
      </c>
      <c r="B82" s="20">
        <v>-32</v>
      </c>
      <c r="C82" s="20">
        <v>0</v>
      </c>
      <c r="D82" s="118">
        <v>200</v>
      </c>
      <c r="E82" s="10">
        <v>550</v>
      </c>
      <c r="F82" s="104">
        <v>272</v>
      </c>
      <c r="G82" s="32">
        <v>550</v>
      </c>
      <c r="H82" s="226"/>
    </row>
    <row r="83" spans="1:8" ht="15.75" x14ac:dyDescent="0.25">
      <c r="A83" s="55" t="s">
        <v>46</v>
      </c>
      <c r="B83" s="20">
        <v>0</v>
      </c>
      <c r="C83" s="20">
        <v>0</v>
      </c>
      <c r="D83" s="118">
        <v>0</v>
      </c>
      <c r="E83" s="10">
        <v>2000</v>
      </c>
      <c r="F83" s="104">
        <v>0</v>
      </c>
      <c r="G83" s="32">
        <v>2000</v>
      </c>
      <c r="H83" s="226"/>
    </row>
    <row r="84" spans="1:8" ht="16.5" thickBot="1" x14ac:dyDescent="0.3">
      <c r="A84" s="56" t="s">
        <v>76</v>
      </c>
      <c r="B84" s="20">
        <v>-12000</v>
      </c>
      <c r="C84" s="20">
        <v>-17250</v>
      </c>
      <c r="D84" s="118">
        <v>-6953</v>
      </c>
      <c r="E84" s="10">
        <v>-12000</v>
      </c>
      <c r="F84" s="104">
        <v>-6336</v>
      </c>
      <c r="G84" s="31">
        <v>-12000</v>
      </c>
      <c r="H84" s="226"/>
    </row>
    <row r="85" spans="1:8" ht="20.25" thickTop="1" thickBot="1" x14ac:dyDescent="0.3">
      <c r="A85" s="11" t="s">
        <v>8</v>
      </c>
      <c r="B85" s="74">
        <f t="shared" ref="B85:E85" si="10">SUM(B78:B84)</f>
        <v>13901</v>
      </c>
      <c r="C85" s="75">
        <f t="shared" si="10"/>
        <v>2203</v>
      </c>
      <c r="D85" s="75">
        <f t="shared" si="10"/>
        <v>21455</v>
      </c>
      <c r="E85" s="21">
        <f t="shared" si="10"/>
        <v>23069</v>
      </c>
      <c r="F85" s="106">
        <f t="shared" ref="F85" si="11">SUM(F78:F84)</f>
        <v>403</v>
      </c>
      <c r="G85" s="34">
        <f>SUM(G78:G84)</f>
        <v>23069</v>
      </c>
      <c r="H85" s="224"/>
    </row>
    <row r="86" spans="1:8" ht="33" thickTop="1" thickBot="1" x14ac:dyDescent="0.3">
      <c r="A86" s="53" t="s">
        <v>47</v>
      </c>
      <c r="B86" s="71" t="s">
        <v>68</v>
      </c>
      <c r="C86" s="71" t="s">
        <v>90</v>
      </c>
      <c r="D86" s="71" t="s">
        <v>101</v>
      </c>
      <c r="E86" s="25" t="s">
        <v>102</v>
      </c>
      <c r="F86" s="102" t="s">
        <v>113</v>
      </c>
      <c r="G86" s="30" t="s">
        <v>99</v>
      </c>
      <c r="H86" s="224"/>
    </row>
    <row r="87" spans="1:8" ht="16.5" thickTop="1" x14ac:dyDescent="0.25">
      <c r="A87" s="63" t="s">
        <v>77</v>
      </c>
      <c r="B87" s="79">
        <v>162</v>
      </c>
      <c r="C87" s="79">
        <v>502</v>
      </c>
      <c r="D87" s="120">
        <v>29</v>
      </c>
      <c r="E87" s="8">
        <v>605</v>
      </c>
      <c r="F87" s="108">
        <v>17</v>
      </c>
      <c r="G87" s="36">
        <v>605</v>
      </c>
      <c r="H87" s="152"/>
    </row>
    <row r="88" spans="1:8" ht="15.75" x14ac:dyDescent="0.25">
      <c r="A88" s="55" t="s">
        <v>48</v>
      </c>
      <c r="B88" s="20">
        <v>857</v>
      </c>
      <c r="C88" s="20">
        <v>5868</v>
      </c>
      <c r="D88" s="118">
        <v>39</v>
      </c>
      <c r="E88" s="5">
        <v>3300</v>
      </c>
      <c r="F88" s="104">
        <v>0</v>
      </c>
      <c r="G88" s="32">
        <v>3300</v>
      </c>
      <c r="H88" s="152"/>
    </row>
    <row r="89" spans="1:8" ht="15.75" x14ac:dyDescent="0.25">
      <c r="A89" s="55" t="s">
        <v>49</v>
      </c>
      <c r="B89" s="20">
        <v>108</v>
      </c>
      <c r="C89" s="20">
        <v>45</v>
      </c>
      <c r="D89" s="118">
        <v>82</v>
      </c>
      <c r="E89" s="5">
        <v>110</v>
      </c>
      <c r="F89" s="104">
        <v>18</v>
      </c>
      <c r="G89" s="31">
        <v>110</v>
      </c>
      <c r="H89" s="152"/>
    </row>
    <row r="90" spans="1:8" ht="16.5" thickBot="1" x14ac:dyDescent="0.3">
      <c r="A90" s="52" t="s">
        <v>50</v>
      </c>
      <c r="B90" s="84">
        <v>-200</v>
      </c>
      <c r="C90" s="73">
        <v>-200</v>
      </c>
      <c r="D90" s="119">
        <v>-200</v>
      </c>
      <c r="E90" s="6">
        <v>-200</v>
      </c>
      <c r="F90" s="105">
        <v>0</v>
      </c>
      <c r="G90" s="33">
        <v>-200</v>
      </c>
      <c r="H90" s="226"/>
    </row>
    <row r="91" spans="1:8" ht="20.25" thickTop="1" thickBot="1" x14ac:dyDescent="0.3">
      <c r="A91" s="11" t="s">
        <v>8</v>
      </c>
      <c r="B91" s="230">
        <f t="shared" ref="B91:D91" si="12">SUM(B87:B90)</f>
        <v>927</v>
      </c>
      <c r="C91" s="75">
        <f t="shared" si="12"/>
        <v>6215</v>
      </c>
      <c r="D91" s="75">
        <f t="shared" si="12"/>
        <v>-50</v>
      </c>
      <c r="E91" s="7">
        <f t="shared" ref="E91" si="13">SUM(E87:E90)</f>
        <v>3815</v>
      </c>
      <c r="F91" s="106">
        <f t="shared" ref="F91" si="14">SUM(F87:F90)</f>
        <v>35</v>
      </c>
      <c r="G91" s="34">
        <f>SUM(G87:G90)</f>
        <v>3815</v>
      </c>
      <c r="H91" s="224"/>
    </row>
    <row r="92" spans="1:8" ht="33" thickTop="1" thickBot="1" x14ac:dyDescent="0.3">
      <c r="A92" s="53" t="s">
        <v>51</v>
      </c>
      <c r="B92" s="71" t="s">
        <v>68</v>
      </c>
      <c r="C92" s="71" t="s">
        <v>68</v>
      </c>
      <c r="D92" s="71" t="s">
        <v>101</v>
      </c>
      <c r="E92" s="25" t="s">
        <v>102</v>
      </c>
      <c r="F92" s="102" t="s">
        <v>113</v>
      </c>
      <c r="G92" s="30" t="s">
        <v>99</v>
      </c>
      <c r="H92" s="224"/>
    </row>
    <row r="93" spans="1:8" ht="16.5" thickTop="1" x14ac:dyDescent="0.25">
      <c r="A93" s="58" t="s">
        <v>52</v>
      </c>
      <c r="B93" s="79">
        <v>104</v>
      </c>
      <c r="C93" s="79">
        <v>189</v>
      </c>
      <c r="D93" s="120">
        <v>189</v>
      </c>
      <c r="E93" s="8">
        <v>275</v>
      </c>
      <c r="F93" s="108">
        <v>33</v>
      </c>
      <c r="G93" s="36">
        <v>275</v>
      </c>
      <c r="H93" s="226"/>
    </row>
    <row r="94" spans="1:8" ht="23.25" x14ac:dyDescent="0.25">
      <c r="A94" s="64" t="s">
        <v>53</v>
      </c>
      <c r="B94" s="86">
        <v>-545986</v>
      </c>
      <c r="C94" s="86">
        <v>-545986</v>
      </c>
      <c r="D94" s="122">
        <v>-610253</v>
      </c>
      <c r="E94" s="12">
        <v>-656022</v>
      </c>
      <c r="F94" s="111">
        <v>-328011</v>
      </c>
      <c r="G94" s="37">
        <v>-656022</v>
      </c>
      <c r="H94" s="227"/>
    </row>
    <row r="95" spans="1:8" ht="15.75" customHeight="1" x14ac:dyDescent="0.25">
      <c r="A95" s="52" t="s">
        <v>88</v>
      </c>
      <c r="B95" s="87"/>
      <c r="C95" s="73">
        <v>-713</v>
      </c>
      <c r="D95" s="123">
        <v>-11652</v>
      </c>
      <c r="E95" s="96">
        <v>-2500</v>
      </c>
      <c r="F95" s="112">
        <v>-2712</v>
      </c>
      <c r="G95" s="46">
        <v>-5000</v>
      </c>
      <c r="H95" s="226"/>
    </row>
    <row r="96" spans="1:8" ht="16.5" thickBot="1" x14ac:dyDescent="0.3">
      <c r="A96" s="65" t="s">
        <v>54</v>
      </c>
      <c r="B96" s="88">
        <v>0</v>
      </c>
      <c r="C96" s="73">
        <v>0</v>
      </c>
      <c r="D96" s="119">
        <v>-100000</v>
      </c>
      <c r="E96" s="6">
        <v>0</v>
      </c>
      <c r="F96" s="105">
        <v>0</v>
      </c>
      <c r="G96" s="44">
        <v>0</v>
      </c>
      <c r="H96" s="221"/>
    </row>
    <row r="97" spans="1:8" ht="20.25" thickTop="1" thickBot="1" x14ac:dyDescent="0.3">
      <c r="A97" s="11" t="s">
        <v>8</v>
      </c>
      <c r="B97" s="89">
        <f t="shared" ref="B97:G97" si="15">SUM(B93:B96)</f>
        <v>-545882</v>
      </c>
      <c r="C97" s="90">
        <f t="shared" si="15"/>
        <v>-546510</v>
      </c>
      <c r="D97" s="90">
        <f t="shared" si="15"/>
        <v>-721716</v>
      </c>
      <c r="E97" s="22">
        <f t="shared" si="15"/>
        <v>-658247</v>
      </c>
      <c r="F97" s="113">
        <f t="shared" si="15"/>
        <v>-330690</v>
      </c>
      <c r="G97" s="38">
        <f t="shared" si="15"/>
        <v>-660747</v>
      </c>
      <c r="H97" s="224"/>
    </row>
    <row r="98" spans="1:8" ht="33" thickTop="1" thickBot="1" x14ac:dyDescent="0.3">
      <c r="A98" s="53" t="s">
        <v>55</v>
      </c>
      <c r="B98" s="215" t="s">
        <v>68</v>
      </c>
      <c r="C98" s="215" t="s">
        <v>90</v>
      </c>
      <c r="D98" s="215" t="s">
        <v>101</v>
      </c>
      <c r="E98" s="216" t="s">
        <v>102</v>
      </c>
      <c r="F98" s="217" t="s">
        <v>113</v>
      </c>
      <c r="G98" s="218" t="s">
        <v>99</v>
      </c>
      <c r="H98" s="224"/>
    </row>
    <row r="99" spans="1:8" ht="16.5" thickTop="1" x14ac:dyDescent="0.25">
      <c r="A99" s="97" t="s">
        <v>18</v>
      </c>
      <c r="B99" s="77"/>
      <c r="C99" s="87"/>
      <c r="D99" s="119">
        <v>52727</v>
      </c>
      <c r="E99" s="26"/>
      <c r="F99" s="110"/>
      <c r="G99" s="140"/>
      <c r="H99" s="152"/>
    </row>
    <row r="100" spans="1:8" ht="15.75" x14ac:dyDescent="0.25">
      <c r="A100" s="66" t="s">
        <v>78</v>
      </c>
      <c r="B100" s="130">
        <v>52508</v>
      </c>
      <c r="C100" s="131">
        <v>49770</v>
      </c>
      <c r="D100" s="132">
        <v>24953</v>
      </c>
      <c r="E100" s="133">
        <v>41073</v>
      </c>
      <c r="F100" s="135">
        <v>15161</v>
      </c>
      <c r="G100" s="134">
        <v>41073</v>
      </c>
      <c r="H100" s="152"/>
    </row>
    <row r="101" spans="1:8" ht="15.75" x14ac:dyDescent="0.25">
      <c r="A101" s="66" t="s">
        <v>103</v>
      </c>
      <c r="B101" s="136"/>
      <c r="C101" s="137"/>
      <c r="D101" s="138"/>
      <c r="E101" s="133">
        <v>66332</v>
      </c>
      <c r="F101" s="135"/>
      <c r="G101" s="134">
        <v>66332</v>
      </c>
      <c r="H101" s="152" t="s">
        <v>109</v>
      </c>
    </row>
    <row r="102" spans="1:8" ht="15.75" x14ac:dyDescent="0.25">
      <c r="A102" s="66" t="s">
        <v>104</v>
      </c>
      <c r="B102" s="136"/>
      <c r="C102" s="137"/>
      <c r="D102" s="138"/>
      <c r="E102" s="133">
        <v>21095</v>
      </c>
      <c r="F102" s="135">
        <v>1923</v>
      </c>
      <c r="G102" s="134">
        <v>21095</v>
      </c>
      <c r="H102" s="154"/>
    </row>
    <row r="103" spans="1:8" ht="15.75" x14ac:dyDescent="0.25">
      <c r="A103" s="66" t="s">
        <v>105</v>
      </c>
      <c r="B103" s="136"/>
      <c r="C103" s="137"/>
      <c r="D103" s="138"/>
      <c r="E103" s="133">
        <v>15000</v>
      </c>
      <c r="F103" s="135"/>
      <c r="G103" s="155">
        <v>15000</v>
      </c>
      <c r="H103" s="154"/>
    </row>
    <row r="104" spans="1:8" ht="15.75" x14ac:dyDescent="0.25">
      <c r="A104" s="66" t="s">
        <v>106</v>
      </c>
      <c r="B104" s="136"/>
      <c r="C104" s="137"/>
      <c r="D104" s="138"/>
      <c r="E104" s="133">
        <v>50500</v>
      </c>
      <c r="F104" s="135">
        <v>2857</v>
      </c>
      <c r="G104" s="134">
        <v>50500</v>
      </c>
      <c r="H104" s="154"/>
    </row>
    <row r="105" spans="1:8" ht="15.75" x14ac:dyDescent="0.25">
      <c r="A105" s="67" t="s">
        <v>91</v>
      </c>
      <c r="B105" s="91">
        <v>0</v>
      </c>
      <c r="C105" s="92">
        <v>13200</v>
      </c>
      <c r="D105" s="124">
        <v>502</v>
      </c>
      <c r="E105" s="139"/>
      <c r="F105" s="142"/>
      <c r="G105" s="141"/>
      <c r="H105" s="152"/>
    </row>
    <row r="106" spans="1:8" ht="15.75" x14ac:dyDescent="0.25">
      <c r="A106" s="68" t="s">
        <v>92</v>
      </c>
      <c r="B106" s="92">
        <v>3720</v>
      </c>
      <c r="C106" s="92">
        <v>3234</v>
      </c>
      <c r="D106" s="124">
        <v>0</v>
      </c>
      <c r="E106" s="139"/>
      <c r="F106" s="142"/>
      <c r="G106" s="143"/>
      <c r="H106" s="152"/>
    </row>
    <row r="107" spans="1:8" ht="15.75" x14ac:dyDescent="0.25">
      <c r="A107" s="68" t="s">
        <v>57</v>
      </c>
      <c r="B107" s="92">
        <v>9500</v>
      </c>
      <c r="C107" s="92">
        <f>31841-35</f>
        <v>31806</v>
      </c>
      <c r="D107" s="124">
        <v>19812</v>
      </c>
      <c r="E107" s="139"/>
      <c r="F107" s="142"/>
      <c r="G107" s="144"/>
      <c r="H107" s="228"/>
    </row>
    <row r="108" spans="1:8" ht="15.75" x14ac:dyDescent="0.25">
      <c r="A108" s="68" t="s">
        <v>85</v>
      </c>
      <c r="B108" s="92" t="s">
        <v>83</v>
      </c>
      <c r="C108" s="92">
        <v>75980</v>
      </c>
      <c r="D108" s="124">
        <v>5306</v>
      </c>
      <c r="E108" s="139"/>
      <c r="F108" s="142"/>
      <c r="G108" s="143"/>
      <c r="H108" s="228"/>
    </row>
    <row r="109" spans="1:8" ht="15.75" x14ac:dyDescent="0.25">
      <c r="A109" s="68" t="s">
        <v>58</v>
      </c>
      <c r="B109" s="92">
        <v>2312</v>
      </c>
      <c r="C109" s="92">
        <v>9139</v>
      </c>
      <c r="D109" s="124">
        <v>5807</v>
      </c>
      <c r="E109" s="139"/>
      <c r="F109" s="142"/>
      <c r="G109" s="141"/>
      <c r="H109" s="224"/>
    </row>
    <row r="110" spans="1:8" ht="18" customHeight="1" x14ac:dyDescent="0.25">
      <c r="A110" s="55" t="s">
        <v>56</v>
      </c>
      <c r="B110" s="91">
        <f>22908+30</f>
        <v>22938</v>
      </c>
      <c r="C110" s="95"/>
      <c r="D110" s="95"/>
      <c r="E110" s="29"/>
      <c r="F110" s="114"/>
      <c r="G110" s="42"/>
      <c r="H110" s="221"/>
    </row>
    <row r="111" spans="1:8" ht="16.5" thickBot="1" x14ac:dyDescent="0.3">
      <c r="A111" s="56" t="s">
        <v>79</v>
      </c>
      <c r="B111" s="91">
        <v>-34370</v>
      </c>
      <c r="C111" s="91">
        <v>-32705</v>
      </c>
      <c r="D111" s="125">
        <v>-3390</v>
      </c>
      <c r="E111" s="19">
        <v>0</v>
      </c>
      <c r="F111" s="115">
        <v>0</v>
      </c>
      <c r="G111" s="45">
        <v>0</v>
      </c>
      <c r="H111" s="226"/>
    </row>
    <row r="112" spans="1:8" ht="20.25" thickTop="1" thickBot="1" x14ac:dyDescent="0.3">
      <c r="A112" s="69" t="s">
        <v>8</v>
      </c>
      <c r="B112" s="93">
        <f>SUM(B100:B111)</f>
        <v>56608</v>
      </c>
      <c r="C112" s="94">
        <f>SUM(C100:C111)</f>
        <v>150424</v>
      </c>
      <c r="D112" s="94">
        <f>SUM(D99:D111)</f>
        <v>105717</v>
      </c>
      <c r="E112" s="23">
        <f>SUM(E99:E111)</f>
        <v>194000</v>
      </c>
      <c r="F112" s="116">
        <f>SUM(F99:F111)</f>
        <v>19941</v>
      </c>
      <c r="G112" s="39">
        <f>SUM(G99:G111)</f>
        <v>194000</v>
      </c>
      <c r="H112" s="229"/>
    </row>
    <row r="113" spans="1:8" ht="22.5" thickTop="1" thickBot="1" x14ac:dyDescent="0.3">
      <c r="A113" s="231" t="s">
        <v>95</v>
      </c>
      <c r="B113" s="232">
        <f t="shared" ref="B113:G113" si="16">SUM(B112+B97+B91+B85+B76+B63+B49+B38+B30+B17)</f>
        <v>-47985</v>
      </c>
      <c r="C113" s="232">
        <f t="shared" si="16"/>
        <v>90527</v>
      </c>
      <c r="D113" s="232">
        <f t="shared" si="16"/>
        <v>-79258</v>
      </c>
      <c r="E113" s="233">
        <f t="shared" si="16"/>
        <v>120457</v>
      </c>
      <c r="F113" s="234">
        <f t="shared" si="16"/>
        <v>-181452</v>
      </c>
      <c r="G113" s="235">
        <f t="shared" si="16"/>
        <v>98568</v>
      </c>
      <c r="H113" s="99">
        <f>E113-G113</f>
        <v>21889</v>
      </c>
    </row>
    <row r="114" spans="1:8" ht="16.5" thickTop="1" x14ac:dyDescent="0.25">
      <c r="A114" s="13"/>
      <c r="B114" s="14"/>
      <c r="C114" s="14"/>
      <c r="D114" s="15"/>
      <c r="E114" s="15"/>
      <c r="F114" s="15"/>
      <c r="G114" s="16"/>
      <c r="H114" s="98"/>
    </row>
    <row r="115" spans="1:8" ht="15.75" x14ac:dyDescent="0.25">
      <c r="A115" s="13"/>
      <c r="B115" s="14"/>
      <c r="C115" s="14"/>
      <c r="D115" s="15"/>
      <c r="E115" s="15"/>
      <c r="F115" s="15"/>
      <c r="G115" s="16"/>
      <c r="H115" s="17"/>
    </row>
  </sheetData>
  <mergeCells count="7">
    <mergeCell ref="E1:G1"/>
    <mergeCell ref="F32:F33"/>
    <mergeCell ref="F36:F37"/>
    <mergeCell ref="E36:E37"/>
    <mergeCell ref="E32:E33"/>
    <mergeCell ref="G32:G33"/>
    <mergeCell ref="G36:G37"/>
  </mergeCells>
  <pageMargins left="0.23622047244094491" right="0.23622047244094491" top="0.55118110236220474" bottom="0.35433070866141736" header="0.31496062992125984" footer="0.31496062992125984"/>
  <pageSetup paperSize="8" scale="90" fitToHeight="0" orientation="landscape" horizontalDpi="1200" verticalDpi="1200" r:id="rId1"/>
  <rowBreaks count="2" manualBreakCount="2">
    <brk id="49" max="7" man="1"/>
    <brk id="97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4787D5D701543AFB7531D2E278727" ma:contentTypeVersion="15" ma:contentTypeDescription="Create a new document." ma:contentTypeScope="" ma:versionID="2aaffee43e6c012a0bca94b596386eb3">
  <xsd:schema xmlns:xsd="http://www.w3.org/2001/XMLSchema" xmlns:xs="http://www.w3.org/2001/XMLSchema" xmlns:p="http://schemas.microsoft.com/office/2006/metadata/properties" xmlns:ns2="3e17ef8c-23c1-40be-b9a1-61c8d2553741" xmlns:ns3="5078ea1e-726b-4ce9-b6a9-ce0da4b18bb9" targetNamespace="http://schemas.microsoft.com/office/2006/metadata/properties" ma:root="true" ma:fieldsID="448c1df35c89a13e9f01719cfeffa5c5" ns2:_="" ns3:_="">
    <xsd:import namespace="3e17ef8c-23c1-40be-b9a1-61c8d2553741"/>
    <xsd:import namespace="5078ea1e-726b-4ce9-b6a9-ce0da4b18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ef8c-23c1-40be-b9a1-61c8d25537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ac72a91d-eefe-4398-b2b3-2ee2fca36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8ea1e-726b-4ce9-b6a9-ce0da4b18bb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ecea8c1-0d0e-4768-be05-28e5ac872e1f}" ma:internalName="TaxCatchAll" ma:showField="CatchAllData" ma:web="5078ea1e-726b-4ce9-b6a9-ce0da4b18b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B04BB3-8F5B-449D-856D-AD3A7AF64DD3}"/>
</file>

<file path=customXml/itemProps2.xml><?xml version="1.0" encoding="utf-8"?>
<ds:datastoreItem xmlns:ds="http://schemas.openxmlformats.org/officeDocument/2006/customXml" ds:itemID="{359CAD05-8936-49E7-935A-E6D38796B2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Detail</vt:lpstr>
      <vt:lpstr>Detail!Print_Area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Finance Manager</cp:lastModifiedBy>
  <cp:lastPrinted>2024-07-03T11:31:02Z</cp:lastPrinted>
  <dcterms:created xsi:type="dcterms:W3CDTF">2021-11-16T14:06:10Z</dcterms:created>
  <dcterms:modified xsi:type="dcterms:W3CDTF">2024-07-03T11:31:12Z</dcterms:modified>
</cp:coreProperties>
</file>